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tabRatio="868" firstSheet="2" activeTab="2"/>
  </bookViews>
  <sheets>
    <sheet name="PRESUPUESTO 2019" sheetId="1" state="hidden" r:id="rId1"/>
    <sheet name="Hoja1" sheetId="2" state="hidden" r:id="rId2"/>
    <sheet name="Por DPTOS" sheetId="3" r:id="rId3"/>
  </sheets>
  <definedNames>
    <definedName name="_xlnm.Print_Area" localSheetId="2">'Por DPTOS'!$A$1:$C$118</definedName>
  </definedNames>
  <calcPr fullCalcOnLoad="1"/>
</workbook>
</file>

<file path=xl/comments1.xml><?xml version="1.0" encoding="utf-8"?>
<comments xmlns="http://schemas.openxmlformats.org/spreadsheetml/2006/main">
  <authors>
    <author>DIRECCION</author>
    <author>Alejandro</author>
    <author>ADMINISTRACION1</author>
  </authors>
  <commentList>
    <comment ref="B31" authorId="0">
      <text>
        <r>
          <rPr>
            <b/>
            <sz val="8"/>
            <rFont val="Tahoma"/>
            <family val="2"/>
          </rPr>
          <t xml:space="preserve">Incluye también las 2 antenas
</t>
        </r>
      </text>
    </comment>
    <comment ref="C31" authorId="0">
      <text>
        <r>
          <rPr>
            <b/>
            <sz val="8"/>
            <rFont val="Tahoma"/>
            <family val="2"/>
          </rPr>
          <t xml:space="preserve">Incluye también las 2 antenas
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Incluye también las 2 antenas
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Incluye escuela de idiomas y MBA
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Algun curso de pago: comex, rrss, etc
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Algun curso de pago: comex, rrss, etc
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Secretaría tecnica incyde, CRDO, Cabildo o Aytos
</t>
        </r>
      </text>
    </comment>
    <comment ref="A46" authorId="1">
      <text>
        <r>
          <rPr>
            <b/>
            <sz val="8"/>
            <rFont val="Tahoma"/>
            <family val="2"/>
          </rPr>
          <t xml:space="preserve">BAJADA EURIBOR Y CONSTRCC SEDE MENOR SALDO 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2"/>
          </rPr>
          <t>Incluye mantenimiento Ascensores y Aire Acondicionado</t>
        </r>
      </text>
    </comment>
    <comment ref="A63" authorId="0">
      <text>
        <r>
          <rPr>
            <b/>
            <sz val="8"/>
            <rFont val="Tahoma"/>
            <family val="2"/>
          </rPr>
          <t>Pago por copias Kyoceras</t>
        </r>
      </text>
    </comment>
    <comment ref="B64" authorId="0">
      <text>
        <r>
          <rPr>
            <b/>
            <sz val="8"/>
            <rFont val="Tahoma"/>
            <family val="2"/>
          </rPr>
          <t>Incluye los gastos extra de las antenas</t>
        </r>
      </text>
    </comment>
    <comment ref="E64" authorId="0">
      <text>
        <r>
          <rPr>
            <b/>
            <sz val="9"/>
            <rFont val="Tahoma"/>
            <family val="2"/>
          </rPr>
          <t xml:space="preserve">Sede y Vivero
</t>
        </r>
      </text>
    </comment>
    <comment ref="A67" authorId="0">
      <text>
        <r>
          <rPr>
            <b/>
            <sz val="8"/>
            <rFont val="Tahoma"/>
            <family val="2"/>
          </rPr>
          <t xml:space="preserve">Metropolis
</t>
        </r>
      </text>
    </comment>
    <comment ref="A68" authorId="1">
      <text>
        <r>
          <rPr>
            <b/>
            <sz val="8"/>
            <rFont val="Tahoma"/>
            <family val="2"/>
          </rPr>
          <t xml:space="preserve">JULIETA Revista, 72
Taric 280,98
Corte Arbitraje 400
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b/>
            <sz val="8"/>
            <rFont val="Tahoma"/>
            <family val="2"/>
          </rPr>
          <t>AGUAS DE TEROR</t>
        </r>
        <r>
          <rPr>
            <sz val="8"/>
            <rFont val="Tahoma"/>
            <family val="2"/>
          </rPr>
          <t xml:space="preserve">
Supemercado 
Agua embotellada
Gastos financieros
otros</t>
        </r>
      </text>
    </comment>
    <comment ref="A78" authorId="0">
      <text>
        <r>
          <rPr>
            <b/>
            <sz val="8"/>
            <rFont val="Tahoma"/>
            <family val="2"/>
          </rPr>
          <t xml:space="preserve">Asesoria juridica
</t>
        </r>
      </text>
    </comment>
    <comment ref="E78" authorId="0">
      <text>
        <r>
          <rPr>
            <b/>
            <sz val="9"/>
            <rFont val="Tahoma"/>
            <family val="2"/>
          </rPr>
          <t>Incluye gastos por cerrar de funcionam de 10.000</t>
        </r>
      </text>
    </comment>
    <comment ref="A79" authorId="0">
      <text>
        <r>
          <rPr>
            <b/>
            <sz val="8"/>
            <rFont val="Tahoma"/>
            <family val="2"/>
          </rPr>
          <t>Asesoria contable. Vladi</t>
        </r>
      </text>
    </comment>
    <comment ref="E79" authorId="0">
      <text>
        <r>
          <rPr>
            <b/>
            <sz val="9"/>
            <rFont val="Tahoma"/>
            <family val="2"/>
          </rPr>
          <t>Incluye gtos por determinar de la subv funcionamiento</t>
        </r>
      </text>
    </comment>
    <comment ref="A81" authorId="0">
      <text>
        <r>
          <rPr>
            <b/>
            <sz val="9"/>
            <rFont val="Tahoma"/>
            <family val="2"/>
          </rPr>
          <t>Ag Colocacion 180
IN3 550
Firewall 950
Mail MK 549</t>
        </r>
      </text>
    </comment>
    <comment ref="B81" authorId="0">
      <text>
        <r>
          <rPr>
            <b/>
            <sz val="8"/>
            <rFont val="Tahoma"/>
            <family val="2"/>
          </rPr>
          <t>in3 501
Ag. Colocacion 180
Escaner Kyocera 375</t>
        </r>
      </text>
    </comment>
    <comment ref="C81" authorId="0">
      <text>
        <r>
          <rPr>
            <b/>
            <sz val="8"/>
            <rFont val="Tahoma"/>
            <family val="2"/>
          </rPr>
          <t>in3 501,50
Ag. Colocacion 180
Escaner Kyocera 550
Firewall 1.068</t>
        </r>
      </text>
    </comment>
    <comment ref="A83" authorId="0">
      <text>
        <r>
          <rPr>
            <b/>
            <sz val="9"/>
            <rFont val="Tahoma"/>
            <family val="2"/>
          </rPr>
          <t>DMA</t>
        </r>
      </text>
    </comment>
    <comment ref="A84" authorId="0">
      <text>
        <r>
          <rPr>
            <b/>
            <sz val="9"/>
            <rFont val="Tahoma"/>
            <family val="2"/>
          </rPr>
          <t>IN3
Software empleo
etc</t>
        </r>
      </text>
    </comment>
    <comment ref="A99" authorId="0">
      <text>
        <r>
          <rPr>
            <b/>
            <sz val="8"/>
            <rFont val="Tahoma"/>
            <family val="2"/>
          </rPr>
          <t xml:space="preserve">Incentivos a empresas 
Becas alumnos
</t>
        </r>
      </text>
    </comment>
    <comment ref="D32" authorId="0">
      <text>
        <r>
          <rPr>
            <b/>
            <sz val="9"/>
            <rFont val="Tahoma"/>
            <family val="2"/>
          </rPr>
          <t>IMF COMISIONES</t>
        </r>
      </text>
    </comment>
    <comment ref="D36" authorId="0">
      <text>
        <r>
          <rPr>
            <sz val="9"/>
            <rFont val="Tahoma"/>
            <family val="2"/>
          </rPr>
          <t>Bajaron los ingresos pero en la misma proporcion los gastos pif</t>
        </r>
      </text>
    </comment>
    <comment ref="D37" authorId="2">
      <text>
        <r>
          <rPr>
            <sz val="9"/>
            <rFont val="Tahoma"/>
            <family val="2"/>
          </rPr>
          <t>Facturas Cabildo Intervencion (9,980+3,635) y Cajasiete (2500)
Los ingresos cabildo conllevan gastos de ponentes y viajes</t>
        </r>
      </text>
    </comment>
    <comment ref="D44" authorId="0">
      <text>
        <r>
          <rPr>
            <b/>
            <sz val="9"/>
            <rFont val="Tahoma"/>
            <family val="2"/>
          </rPr>
          <t>Pice hay 210.000 cuando es 279.000</t>
        </r>
      </text>
    </comment>
    <comment ref="D61" authorId="0">
      <text>
        <r>
          <rPr>
            <b/>
            <sz val="9"/>
            <rFont val="Tahoma"/>
            <family val="2"/>
          </rPr>
          <t>Incluye equipos AC Vivero</t>
        </r>
      </text>
    </comment>
    <comment ref="D81" authorId="2">
      <text>
        <r>
          <rPr>
            <b/>
            <sz val="9"/>
            <rFont val="Tahoma"/>
            <family val="2"/>
          </rPr>
          <t>ADMINISTRACION1:</t>
        </r>
        <r>
          <rPr>
            <sz val="9"/>
            <rFont val="Tahoma"/>
            <family val="2"/>
          </rPr>
          <t xml:space="preserve">
Incluye las horas que pagamos a Nunsys</t>
        </r>
      </text>
    </comment>
    <comment ref="E72" authorId="0">
      <text>
        <r>
          <rPr>
            <b/>
            <sz val="9"/>
            <rFont val="Tahoma"/>
            <family val="2"/>
          </rPr>
          <t>Añado 1,500 de Evangelizac</t>
        </r>
      </text>
    </comment>
  </commentList>
</comments>
</file>

<file path=xl/comments2.xml><?xml version="1.0" encoding="utf-8"?>
<comments xmlns="http://schemas.openxmlformats.org/spreadsheetml/2006/main">
  <authors>
    <author>DIRECCION</author>
    <author>Alejandro</author>
  </authors>
  <commentList>
    <comment ref="B33" authorId="0">
      <text>
        <r>
          <rPr>
            <b/>
            <sz val="8"/>
            <rFont val="Tahoma"/>
            <family val="2"/>
          </rPr>
          <t xml:space="preserve">Incluye también las 2 antenas
</t>
        </r>
      </text>
    </comment>
    <comment ref="D33" authorId="0">
      <text>
        <r>
          <rPr>
            <b/>
            <sz val="8"/>
            <rFont val="Tahoma"/>
            <family val="2"/>
          </rPr>
          <t xml:space="preserve">Incluye también las 2 antenas
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Algun curso de pago: comex, rrss, etc
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Algun curso de pago: comex, rrss, etc
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Secretaría tecnica incyde, CRDO, Cabildo o Aytos
</t>
        </r>
      </text>
    </comment>
    <comment ref="A48" authorId="1">
      <text>
        <r>
          <rPr>
            <b/>
            <sz val="8"/>
            <rFont val="Tahoma"/>
            <family val="2"/>
          </rPr>
          <t xml:space="preserve">BAJADA EURIBOR Y CONSTRCC SEDE MENOR SALDO 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Excluye los gastos de Prevencion de Riesgos laborales
</t>
        </r>
      </text>
    </comment>
    <comment ref="A64" authorId="0">
      <text>
        <r>
          <rPr>
            <b/>
            <sz val="8"/>
            <rFont val="Tahoma"/>
            <family val="2"/>
          </rPr>
          <t>Incluye mantenimiento Ascensores y Aire Acondicionado</t>
        </r>
      </text>
    </comment>
    <comment ref="A66" authorId="0">
      <text>
        <r>
          <rPr>
            <b/>
            <sz val="8"/>
            <rFont val="Tahoma"/>
            <family val="2"/>
          </rPr>
          <t>Pago por copias Kyoceras</t>
        </r>
      </text>
    </comment>
    <comment ref="B67" authorId="0">
      <text>
        <r>
          <rPr>
            <b/>
            <sz val="9"/>
            <rFont val="Tahoma"/>
            <family val="2"/>
          </rPr>
          <t xml:space="preserve">Sede y Vivero
</t>
        </r>
      </text>
    </comment>
    <comment ref="D67" authorId="0">
      <text>
        <r>
          <rPr>
            <b/>
            <sz val="9"/>
            <rFont val="Tahoma"/>
            <family val="2"/>
          </rPr>
          <t xml:space="preserve">Sede y Vivero
</t>
        </r>
      </text>
    </comment>
    <comment ref="A70" authorId="0">
      <text>
        <r>
          <rPr>
            <b/>
            <sz val="8"/>
            <rFont val="Tahoma"/>
            <family val="2"/>
          </rPr>
          <t xml:space="preserve">Metropolis
</t>
        </r>
      </text>
    </comment>
    <comment ref="A71" authorId="1">
      <text>
        <r>
          <rPr>
            <b/>
            <sz val="8"/>
            <rFont val="Tahoma"/>
            <family val="2"/>
          </rPr>
          <t xml:space="preserve">JULIETA Revista, 72
Taric 280,98
Corte Arbitraje 400
</t>
        </r>
        <r>
          <rPr>
            <sz val="8"/>
            <rFont val="Tahoma"/>
            <family val="2"/>
          </rPr>
          <t xml:space="preserve">
</t>
        </r>
      </text>
    </comment>
    <comment ref="A72" authorId="1">
      <text>
        <r>
          <rPr>
            <b/>
            <sz val="8"/>
            <rFont val="Tahoma"/>
            <family val="2"/>
          </rPr>
          <t>AGUAS DE TEROR</t>
        </r>
        <r>
          <rPr>
            <sz val="8"/>
            <rFont val="Tahoma"/>
            <family val="2"/>
          </rPr>
          <t xml:space="preserve">
Supemercado 
Agua embotellada
Gastos financieros
otros</t>
        </r>
      </text>
    </comment>
    <comment ref="A81" authorId="0">
      <text>
        <r>
          <rPr>
            <b/>
            <sz val="8"/>
            <rFont val="Tahoma"/>
            <family val="2"/>
          </rPr>
          <t>Profesionales contratados para ejecucion de programas</t>
        </r>
      </text>
    </comment>
    <comment ref="B81" authorId="0">
      <text>
        <r>
          <rPr>
            <b/>
            <sz val="9"/>
            <rFont val="Tahoma"/>
            <family val="2"/>
          </rPr>
          <t>Incluye gastos por cerrar de funcionam de 10.000</t>
        </r>
      </text>
    </comment>
    <comment ref="D81" authorId="0">
      <text>
        <r>
          <rPr>
            <b/>
            <sz val="9"/>
            <rFont val="Tahoma"/>
            <family val="2"/>
          </rPr>
          <t>Incluye 11.500€ de Gastos de funcionamiento</t>
        </r>
      </text>
    </comment>
    <comment ref="A82" authorId="0">
      <text>
        <r>
          <rPr>
            <b/>
            <sz val="8"/>
            <rFont val="Tahoma"/>
            <family val="2"/>
          </rPr>
          <t xml:space="preserve">Profesionales para actividad cameral.
Asesoria contable. 
Abogados, etc
</t>
        </r>
      </text>
    </comment>
    <comment ref="B82" authorId="0">
      <text>
        <r>
          <rPr>
            <b/>
            <sz val="9"/>
            <rFont val="Tahoma"/>
            <family val="2"/>
          </rPr>
          <t>Incluye gtos por determinar de la subv funcionamiento</t>
        </r>
      </text>
    </comment>
    <comment ref="A84" authorId="0">
      <text>
        <r>
          <rPr>
            <b/>
            <sz val="9"/>
            <rFont val="Tahoma"/>
            <family val="2"/>
          </rPr>
          <t>Ag Colocacion 180
Nunsys 190
Firewall 1.050+300
Mail MK 445</t>
        </r>
      </text>
    </comment>
    <comment ref="C84" authorId="0">
      <text>
        <r>
          <rPr>
            <b/>
            <sz val="9"/>
            <rFont val="Tahoma"/>
            <family val="2"/>
          </rPr>
          <t xml:space="preserve">Incluia bolsa de 70 horas de nunsys que no hemos consumido en 2019
</t>
        </r>
      </text>
    </comment>
    <comment ref="A86" authorId="0">
      <text>
        <r>
          <rPr>
            <b/>
            <sz val="9"/>
            <rFont val="Tahoma"/>
            <family val="2"/>
          </rPr>
          <t>Cymser</t>
        </r>
      </text>
    </comment>
    <comment ref="C86" authorId="0">
      <text>
        <r>
          <rPr>
            <b/>
            <sz val="9"/>
            <rFont val="Tahoma"/>
            <family val="2"/>
          </rPr>
          <t>Incluia bolsa de horas de 3.750 € que no hemos consumido en 2019</t>
        </r>
      </text>
    </comment>
    <comment ref="A87" authorId="0">
      <text>
        <r>
          <rPr>
            <b/>
            <sz val="9"/>
            <rFont val="Tahoma"/>
            <family val="2"/>
          </rPr>
          <t>IN3
Software empleo
etc</t>
        </r>
      </text>
    </comment>
    <comment ref="A102" authorId="0">
      <text>
        <r>
          <rPr>
            <b/>
            <sz val="8"/>
            <rFont val="Tahoma"/>
            <family val="2"/>
          </rPr>
          <t xml:space="preserve">Incentivos a empresas 
Becas alumnos
</t>
        </r>
      </text>
    </comment>
  </commentList>
</comments>
</file>

<file path=xl/sharedStrings.xml><?xml version="1.0" encoding="utf-8"?>
<sst xmlns="http://schemas.openxmlformats.org/spreadsheetml/2006/main" count="338" uniqueCount="122">
  <si>
    <t>CÁMARA OFICIAL DE COMERCIO, INDUSTRIA Y NAVEGACIÓN DE LANZAROTE</t>
  </si>
  <si>
    <t>PRESUPUESTO ORDINARIO DE INGRESOS Y GASTOS</t>
  </si>
  <si>
    <t>A) INGRESOS POR RECURSOS PERMANENTES</t>
  </si>
  <si>
    <t xml:space="preserve">      I. Previsiones del ejercicio</t>
  </si>
  <si>
    <t>EMISIÓN RECIBOS IMPUESTO SOCIEDADES (AÑO EN CURSO)</t>
  </si>
  <si>
    <t>EMISIÓN RECIBOS IMPUESTO SOBRE LA RENTA (AÑO EN CURSO)</t>
  </si>
  <si>
    <t>EMISIÓN RECIBOS IMPUESTO ACTIVIDADES ECONOMICAS (AÑO EN CURSO)</t>
  </si>
  <si>
    <t xml:space="preserve">      II.Recargos y Rehabilitaciones del ejercicio</t>
  </si>
  <si>
    <t>RECARGOS</t>
  </si>
  <si>
    <t xml:space="preserve">      III. Participación en cuotas emitidas por otras Camaras</t>
  </si>
  <si>
    <t>PARTICIPACIÓN EN RECIBOS EMITIDOS POR OTRAS CÁMARAS</t>
  </si>
  <si>
    <t xml:space="preserve">      IV. Minoración de recursos permanentes</t>
  </si>
  <si>
    <t>ANULACIONES Y BAJAS DE RECIBOS</t>
  </si>
  <si>
    <t>PARTICIPACIÓN DE OTRAS CÁMARAS EN RECIBOS EMITIDOS</t>
  </si>
  <si>
    <t>APORTACIÓN AL FONDO INTERCAMERAL IAE</t>
  </si>
  <si>
    <t xml:space="preserve">      V.Provisiones Emisión Recurso Cameral</t>
  </si>
  <si>
    <t>PROVISION POR MOROSIDAD DE CUOTAS SOBRE IMPUESTO DE SOCIEDADES</t>
  </si>
  <si>
    <t>PROVISION POR MOROSIDAD DE CUOTAS SOBRE IMPUESTO SOBRE LA RENTA</t>
  </si>
  <si>
    <t>PROVISION POR MOROSIDAD DE CUOTAS SOBRE IAE</t>
  </si>
  <si>
    <t>B) INGRESOS POR RECURSOS NO PERMANENTES</t>
  </si>
  <si>
    <t xml:space="preserve">      I.Prestación de Servicios</t>
  </si>
  <si>
    <t>CERTIFICADOS DIGITALES</t>
  </si>
  <si>
    <t>SERVICIO DE INFORMACIÓN COMERCIAL</t>
  </si>
  <si>
    <t xml:space="preserve">      II. Subvenciones</t>
  </si>
  <si>
    <t>SUBVENCIONES OFICIALES A LA EXPLOTACIÓN</t>
  </si>
  <si>
    <t xml:space="preserve">      V. Ingresos financieros</t>
  </si>
  <si>
    <t>INTERESES DE CUENTAS CORRIENTES</t>
  </si>
  <si>
    <t xml:space="preserve">      VI. Remanentes</t>
  </si>
  <si>
    <t>REMANENTES EJERCICIOS ANTERIORES</t>
  </si>
  <si>
    <t>TOTAL GENERAL</t>
  </si>
  <si>
    <t>PRESUPUESTO DE GASTOS</t>
  </si>
  <si>
    <t>A). GASTOS DE PERSONAL</t>
  </si>
  <si>
    <t>SALARIO BASE FIJO</t>
  </si>
  <si>
    <t>ANTIGÜEDAD FIJO</t>
  </si>
  <si>
    <t>SEGURIDAD SOCIAL A CARGO DE LA ENTIDAD</t>
  </si>
  <si>
    <t>B). GASTOS DE LOCAL</t>
  </si>
  <si>
    <t>RENTING FOTOCOPIADORAS</t>
  </si>
  <si>
    <t>LIMPIEZA</t>
  </si>
  <si>
    <t>SEGURIDAD Y VIGILANCIA</t>
  </si>
  <si>
    <t>CONSERVACIÓN Y REPARACIÓN</t>
  </si>
  <si>
    <t>C). GASTOS DE MATERIAL</t>
  </si>
  <si>
    <t>MANTENIMIENTO DE FOTOCOPIADORAS</t>
  </si>
  <si>
    <t>ELECTRICIDAD Y AGUA</t>
  </si>
  <si>
    <t>MÓVILES</t>
  </si>
  <si>
    <t>PRENSA</t>
  </si>
  <si>
    <t>PUBLICACIONES ESPECIALIZADAS</t>
  </si>
  <si>
    <t>OTROS SUMINISTROS</t>
  </si>
  <si>
    <t>COMPRAS DE MATERIAL DE OFICINA</t>
  </si>
  <si>
    <t>D). GASTOS POR PRESTACIONES DE SERVICIOS</t>
  </si>
  <si>
    <t>AUDITORES DE CUENTAS</t>
  </si>
  <si>
    <t>PROFESORES CURSOS</t>
  </si>
  <si>
    <t>DISEÑO</t>
  </si>
  <si>
    <t>ASESORÍAS EXTERNAS</t>
  </si>
  <si>
    <t>SERVICIOS DE CONSULTORÍAS</t>
  </si>
  <si>
    <t>SERVICIO PREVENCIÓN RIESGOS LABORALES</t>
  </si>
  <si>
    <t>HOSTING PAGINA WEB + CORREOS + DOMINIOS</t>
  </si>
  <si>
    <t>ASESORES Y CONSULTORES INFORMÁTICOS</t>
  </si>
  <si>
    <t>F). RELACIONES PÚBLICAS</t>
  </si>
  <si>
    <t>PUBLICIDAD Y PROPAGANDA ( CUÑAS Y ANUNCIOS )</t>
  </si>
  <si>
    <t xml:space="preserve">GASTOS REPRESENTACIÓN </t>
  </si>
  <si>
    <t>ACTOS,RECEPCIONES Y PRESENTACION DE PROYECTOS</t>
  </si>
  <si>
    <t>G). VIAJES Y DIETAS</t>
  </si>
  <si>
    <t>VIAJES NACIONALES</t>
  </si>
  <si>
    <t>VIAJES INTERNACIONALES</t>
  </si>
  <si>
    <t>OTROS GASTOS DE VIAJE (HOJAS LIQUIDACIÓN)</t>
  </si>
  <si>
    <t>DIETAS</t>
  </si>
  <si>
    <t>OTROS GASTOS DE VIAJE INTERNACIONALES</t>
  </si>
  <si>
    <t>ESTANCIAS NACIONALES</t>
  </si>
  <si>
    <t>ESTANCIAS INTERNACIONALES</t>
  </si>
  <si>
    <t>H). SUBVENCIONES</t>
  </si>
  <si>
    <t>GASTOS POR COLABORACIONES</t>
  </si>
  <si>
    <t>I).CUOTAS A OTROS ORGANISMOS</t>
  </si>
  <si>
    <t>J). GASTOS DIVERSOS E IMPREVISTOS</t>
  </si>
  <si>
    <t>K) GASTOS FINANCIEROS</t>
  </si>
  <si>
    <t>INTERESES A CORTO PLAZO</t>
  </si>
  <si>
    <t>L). IMPUESTOS</t>
  </si>
  <si>
    <t>IMPUESTO ACTIVIDADES ECONÓMICAS</t>
  </si>
  <si>
    <t>TASAS Y CONTRIBUCIONES</t>
  </si>
  <si>
    <t>N). VARIACIÓN DE PROVISIONES</t>
  </si>
  <si>
    <t xml:space="preserve">SEGUROS DE EDIFICIOS </t>
  </si>
  <si>
    <t>TOTAL PRESUPUESTO DE GASTOS</t>
  </si>
  <si>
    <t>TOTAL PRESUPUESTO DE INGRESOS</t>
  </si>
  <si>
    <t>PRESUPUESTO DE INGRESOS</t>
  </si>
  <si>
    <t>AGENCIA DE COLOCACIÓN</t>
  </si>
  <si>
    <t>COSTAS E INTERESES DEL AÑO EN CURSO</t>
  </si>
  <si>
    <t>VIVERO DE EMPRESAS</t>
  </si>
  <si>
    <t>OTROS GASTOS SOCIALES</t>
  </si>
  <si>
    <t>CORREOS Y MENSAJERÍA</t>
  </si>
  <si>
    <t>GASTOS PROGRAMAS ESPECÍFICOS (PIF)</t>
  </si>
  <si>
    <t>ALQUILERES Y CESION DE ESPACIOS</t>
  </si>
  <si>
    <t>ARBITRAJES Y MEDIACIONES</t>
  </si>
  <si>
    <t>GESTIÓN DEL PUESTO DE INSPECCION FRONTERIZO (PIF)</t>
  </si>
  <si>
    <t>SERVICIOS DE INTERMEDIACIÓN</t>
  </si>
  <si>
    <t>TELÉFONO + ADSL +FIBRA OPTICA</t>
  </si>
  <si>
    <t>Ing-gastos</t>
  </si>
  <si>
    <t>CLUB CÁMARA</t>
  </si>
  <si>
    <t>INSCRIPCIONES A CURSOS, ESC. IDIOMAS Y MÁSTERES</t>
  </si>
  <si>
    <r>
      <t xml:space="preserve">CERTIFICADOS CAMERALES </t>
    </r>
    <r>
      <rPr>
        <sz val="7"/>
        <rFont val="Calibri"/>
        <family val="2"/>
      </rPr>
      <t>(ATA, Censo, Formación, Camerfirma…)</t>
    </r>
  </si>
  <si>
    <t>SERVICIOS DE COMUNICACIÓN-DIFUSIÓN</t>
  </si>
  <si>
    <t>PLANES DE NEGOCIO</t>
  </si>
  <si>
    <t>BECARIOS CÁMARA</t>
  </si>
  <si>
    <t xml:space="preserve">PROGRAMA PICE </t>
  </si>
  <si>
    <t>OTROS PROGRAMAS (Xpande, Tic Cámaras, etc)</t>
  </si>
  <si>
    <t>MANTENIMIENTO PROGRAMAS INFORMÁTICOS</t>
  </si>
  <si>
    <t>CATERING JORNADAS Y ACTOS</t>
  </si>
  <si>
    <t xml:space="preserve">PRESUPUESTO INVERSIONES </t>
  </si>
  <si>
    <t>SERVICIOS Y CONSULTAS PREMIUM COMEX Y OTROS</t>
  </si>
  <si>
    <t>IMPRENTA</t>
  </si>
  <si>
    <t>PAGOS CAMARA DE ESPAÑA / REINDUS</t>
  </si>
  <si>
    <t>EJERCICIO 2018</t>
  </si>
  <si>
    <t>SERVICIO RECAUDACIÓN, CUADERNOS ATA Y EMISION CERT DIGITAL</t>
  </si>
  <si>
    <t>Ejecución 2018</t>
  </si>
  <si>
    <t>Presupuesto 2018</t>
  </si>
  <si>
    <t>Presupuesto 2019</t>
  </si>
  <si>
    <t>SALARIO BASE Y ANTIGÜEDAD FIJO</t>
  </si>
  <si>
    <t>EJECUCIÓN 2018</t>
  </si>
  <si>
    <t>EJECUCION 2018</t>
  </si>
  <si>
    <t>EJERCICIO 2019</t>
  </si>
  <si>
    <t xml:space="preserve">MANTENIMIENTO PROGRAMAS INFORMÁTICOS </t>
  </si>
  <si>
    <t>EJERCICIO 2022</t>
  </si>
  <si>
    <t xml:space="preserve">SEGUROS </t>
  </si>
  <si>
    <t>PROGRAMA PICE y EE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</si>
</sst>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0_ ;[Red]\-0\ "/>
    <numFmt numFmtId="168" formatCode="#,##0.00\ _€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_ ;\-#,##0.00\ "/>
    <numFmt numFmtId="174" formatCode="#,##0.00\ &quot;€&quot;"/>
    <numFmt numFmtId="175" formatCode="_-* #,##0\ _€_-;\-* #,##0\ _€_-;_-* &quot;-&quot;??\ _€_-;_-@_-"/>
    <numFmt numFmtId="176" formatCode="#,##0.00\ _€;\-#,##0.00\ _€"/>
    <numFmt numFmtId="177" formatCode="0.0%"/>
  </numFmts>
  <fonts count="66">
    <font>
      <sz val="10"/>
      <name val="Arial"/>
      <family val="0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sz val="14"/>
      <name val="Arial"/>
      <family val="2"/>
    </font>
    <font>
      <sz val="13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4" fontId="5" fillId="0" borderId="0" xfId="46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8" fillId="33" borderId="12" xfId="0" applyFont="1" applyFill="1" applyBorder="1" applyAlignment="1">
      <alignment vertical="center"/>
    </xf>
    <xf numFmtId="44" fontId="5" fillId="0" borderId="13" xfId="46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/>
    </xf>
    <xf numFmtId="44" fontId="2" fillId="0" borderId="13" xfId="46" applyFont="1" applyBorder="1" applyAlignment="1">
      <alignment/>
    </xf>
    <xf numFmtId="44" fontId="2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lef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44" fontId="15" fillId="34" borderId="13" xfId="46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4" fontId="3" fillId="4" borderId="13" xfId="46" applyFont="1" applyFill="1" applyBorder="1" applyAlignment="1">
      <alignment/>
    </xf>
    <xf numFmtId="44" fontId="19" fillId="4" borderId="13" xfId="46" applyFont="1" applyFill="1" applyBorder="1" applyAlignment="1">
      <alignment/>
    </xf>
    <xf numFmtId="44" fontId="5" fillId="35" borderId="13" xfId="46" applyFont="1" applyFill="1" applyBorder="1" applyAlignment="1">
      <alignment/>
    </xf>
    <xf numFmtId="44" fontId="5" fillId="4" borderId="13" xfId="46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horizontal="center" vertical="center"/>
    </xf>
    <xf numFmtId="44" fontId="3" fillId="3" borderId="13" xfId="46" applyFont="1" applyFill="1" applyBorder="1" applyAlignment="1">
      <alignment horizontal="center" vertical="center"/>
    </xf>
    <xf numFmtId="44" fontId="5" fillId="0" borderId="15" xfId="46" applyFont="1" applyBorder="1" applyAlignment="1">
      <alignment/>
    </xf>
    <xf numFmtId="44" fontId="3" fillId="3" borderId="13" xfId="46" applyFont="1" applyFill="1" applyBorder="1" applyAlignment="1">
      <alignment vertical="center"/>
    </xf>
    <xf numFmtId="4" fontId="5" fillId="0" borderId="13" xfId="0" applyNumberFormat="1" applyFont="1" applyBorder="1" applyAlignment="1">
      <alignment/>
    </xf>
    <xf numFmtId="173" fontId="3" fillId="4" borderId="13" xfId="46" applyNumberFormat="1" applyFont="1" applyFill="1" applyBorder="1" applyAlignment="1">
      <alignment/>
    </xf>
    <xf numFmtId="173" fontId="5" fillId="0" borderId="13" xfId="46" applyNumberFormat="1" applyFont="1" applyBorder="1" applyAlignment="1">
      <alignment vertical="center"/>
    </xf>
    <xf numFmtId="4" fontId="3" fillId="4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/>
    </xf>
    <xf numFmtId="8" fontId="5" fillId="0" borderId="13" xfId="46" applyNumberFormat="1" applyFont="1" applyBorder="1" applyAlignment="1">
      <alignment/>
    </xf>
    <xf numFmtId="4" fontId="5" fillId="35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44" fontId="62" fillId="35" borderId="13" xfId="46" applyFont="1" applyFill="1" applyBorder="1" applyAlignment="1">
      <alignment horizontal="center" vertical="center"/>
    </xf>
    <xf numFmtId="44" fontId="61" fillId="0" borderId="10" xfId="46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44" fontId="61" fillId="0" borderId="0" xfId="46" applyFont="1" applyFill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4" fontId="3" fillId="4" borderId="13" xfId="46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44" fontId="5" fillId="0" borderId="13" xfId="46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4" fontId="2" fillId="0" borderId="13" xfId="46" applyFont="1" applyBorder="1" applyAlignment="1">
      <alignment vertical="center"/>
    </xf>
    <xf numFmtId="44" fontId="19" fillId="4" borderId="13" xfId="46" applyFont="1" applyFill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8" fontId="5" fillId="0" borderId="13" xfId="46" applyNumberFormat="1" applyFont="1" applyBorder="1" applyAlignment="1">
      <alignment vertical="center"/>
    </xf>
    <xf numFmtId="8" fontId="5" fillId="35" borderId="13" xfId="46" applyNumberFormat="1" applyFont="1" applyFill="1" applyBorder="1" applyAlignment="1">
      <alignment vertical="center"/>
    </xf>
    <xf numFmtId="44" fontId="5" fillId="35" borderId="13" xfId="46" applyFont="1" applyFill="1" applyBorder="1" applyAlignment="1">
      <alignment vertical="center"/>
    </xf>
    <xf numFmtId="8" fontId="3" fillId="4" borderId="13" xfId="46" applyNumberFormat="1" applyFont="1" applyFill="1" applyBorder="1" applyAlignment="1">
      <alignment vertical="center"/>
    </xf>
    <xf numFmtId="7" fontId="3" fillId="4" borderId="17" xfId="46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174" fontId="64" fillId="0" borderId="13" xfId="0" applyNumberFormat="1" applyFont="1" applyBorder="1" applyAlignment="1">
      <alignment vertical="center"/>
    </xf>
    <xf numFmtId="44" fontId="61" fillId="0" borderId="10" xfId="46" applyFont="1" applyFill="1" applyBorder="1" applyAlignment="1">
      <alignment horizontal="center" vertical="center"/>
    </xf>
    <xf numFmtId="44" fontId="61" fillId="0" borderId="0" xfId="46" applyFont="1" applyFill="1" applyBorder="1" applyAlignment="1">
      <alignment horizontal="center" vertical="center"/>
    </xf>
    <xf numFmtId="173" fontId="3" fillId="4" borderId="13" xfId="46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5" fillId="0" borderId="13" xfId="0" applyNumberFormat="1" applyFont="1" applyFill="1" applyBorder="1" applyAlignment="1">
      <alignment vertical="center"/>
    </xf>
    <xf numFmtId="4" fontId="5" fillId="35" borderId="13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4" fontId="5" fillId="0" borderId="16" xfId="0" applyNumberFormat="1" applyFont="1" applyBorder="1" applyAlignment="1">
      <alignment vertical="center"/>
    </xf>
    <xf numFmtId="44" fontId="5" fillId="4" borderId="13" xfId="46" applyFont="1" applyFill="1" applyBorder="1" applyAlignment="1">
      <alignment vertical="center"/>
    </xf>
    <xf numFmtId="44" fontId="5" fillId="0" borderId="0" xfId="46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4" fontId="3" fillId="0" borderId="13" xfId="0" applyNumberFormat="1" applyFont="1" applyBorder="1" applyAlignment="1">
      <alignment vertical="center"/>
    </xf>
    <xf numFmtId="173" fontId="5" fillId="0" borderId="19" xfId="46" applyNumberFormat="1" applyFont="1" applyBorder="1" applyAlignment="1">
      <alignment vertical="center"/>
    </xf>
    <xf numFmtId="173" fontId="5" fillId="0" borderId="18" xfId="46" applyNumberFormat="1" applyFont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/>
    </xf>
    <xf numFmtId="174" fontId="64" fillId="35" borderId="13" xfId="0" applyNumberFormat="1" applyFont="1" applyFill="1" applyBorder="1" applyAlignment="1">
      <alignment vertical="center"/>
    </xf>
    <xf numFmtId="0" fontId="1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vertical="center"/>
    </xf>
    <xf numFmtId="4" fontId="3" fillId="35" borderId="13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73" fontId="5" fillId="0" borderId="19" xfId="46" applyNumberFormat="1" applyFont="1" applyBorder="1" applyAlignment="1">
      <alignment vertical="center"/>
    </xf>
    <xf numFmtId="173" fontId="5" fillId="0" borderId="18" xfId="46" applyNumberFormat="1" applyFont="1" applyBorder="1" applyAlignment="1">
      <alignment vertical="center"/>
    </xf>
    <xf numFmtId="0" fontId="16" fillId="36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8" fillId="36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3" fontId="5" fillId="0" borderId="17" xfId="46" applyNumberFormat="1" applyFont="1" applyBorder="1" applyAlignment="1">
      <alignment vertical="center"/>
    </xf>
    <xf numFmtId="173" fontId="5" fillId="0" borderId="11" xfId="46" applyNumberFormat="1" applyFont="1" applyBorder="1" applyAlignment="1">
      <alignment vertical="center"/>
    </xf>
    <xf numFmtId="173" fontId="5" fillId="0" borderId="20" xfId="46" applyNumberFormat="1" applyFont="1" applyBorder="1" applyAlignment="1">
      <alignment vertical="center"/>
    </xf>
    <xf numFmtId="173" fontId="5" fillId="0" borderId="13" xfId="46" applyNumberFormat="1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1733550</xdr:colOff>
      <xdr:row>1</xdr:row>
      <xdr:rowOff>257175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695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1685925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1685925</xdr:colOff>
      <xdr:row>0</xdr:row>
      <xdr:rowOff>600075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E57" sqref="E57"/>
    </sheetView>
  </sheetViews>
  <sheetFormatPr defaultColWidth="11.421875" defaultRowHeight="12.75"/>
  <cols>
    <col min="1" max="1" width="58.7109375" style="66" bestFit="1" customWidth="1"/>
    <col min="2" max="2" width="0" style="66" hidden="1" customWidth="1"/>
    <col min="3" max="4" width="16.140625" style="66" customWidth="1"/>
    <col min="5" max="5" width="16.28125" style="66" customWidth="1"/>
    <col min="6" max="16384" width="11.421875" style="66" customWidth="1"/>
  </cols>
  <sheetData>
    <row r="1" spans="1:5" ht="15.75">
      <c r="A1" s="63"/>
      <c r="B1" s="64"/>
      <c r="C1" s="65"/>
      <c r="D1" s="65"/>
      <c r="E1" s="65"/>
    </row>
    <row r="2" spans="1:5" ht="27" customHeight="1">
      <c r="A2" s="63"/>
      <c r="B2" s="64"/>
      <c r="C2" s="65"/>
      <c r="D2" s="65"/>
      <c r="E2" s="65"/>
    </row>
    <row r="3" spans="1:5" ht="17.25">
      <c r="A3" s="106" t="s">
        <v>0</v>
      </c>
      <c r="B3" s="107"/>
      <c r="C3" s="107"/>
      <c r="D3" s="107"/>
      <c r="E3" s="108"/>
    </row>
    <row r="4" spans="1:5" ht="17.25">
      <c r="A4" s="106" t="s">
        <v>1</v>
      </c>
      <c r="B4" s="107"/>
      <c r="C4" s="107"/>
      <c r="D4" s="107"/>
      <c r="E4" s="108"/>
    </row>
    <row r="5" spans="1:5" ht="18.75">
      <c r="A5" s="109" t="s">
        <v>109</v>
      </c>
      <c r="B5" s="110"/>
      <c r="C5" s="110"/>
      <c r="D5" s="110"/>
      <c r="E5" s="108"/>
    </row>
    <row r="6" spans="1:5" ht="7.5" customHeight="1">
      <c r="A6" s="1"/>
      <c r="B6" s="64"/>
      <c r="C6" s="65"/>
      <c r="D6" s="65"/>
      <c r="E6" s="65"/>
    </row>
    <row r="7" spans="1:5" ht="36.75" customHeight="1">
      <c r="A7" s="24" t="s">
        <v>82</v>
      </c>
      <c r="B7" s="51">
        <v>2016</v>
      </c>
      <c r="C7" s="62" t="s">
        <v>112</v>
      </c>
      <c r="D7" s="62" t="s">
        <v>111</v>
      </c>
      <c r="E7" s="62" t="s">
        <v>113</v>
      </c>
    </row>
    <row r="8" spans="1:5" ht="6.75" customHeight="1">
      <c r="A8" s="2"/>
      <c r="B8" s="65"/>
      <c r="C8" s="65"/>
      <c r="D8" s="65"/>
      <c r="E8" s="65"/>
    </row>
    <row r="9" spans="1:5" ht="24.75" customHeight="1">
      <c r="A9" s="25" t="s">
        <v>2</v>
      </c>
      <c r="B9" s="38">
        <f>B10+B15+B17+B19+B23</f>
        <v>48510.525</v>
      </c>
      <c r="C9" s="38">
        <v>3050</v>
      </c>
      <c r="D9" s="38">
        <f>D10+D15+D17+D19+D23</f>
        <v>0</v>
      </c>
      <c r="E9" s="38">
        <f>E10+E15+E17+E19+E23</f>
        <v>0</v>
      </c>
    </row>
    <row r="10" spans="1:5" ht="15.75">
      <c r="A10" s="26" t="s">
        <v>3</v>
      </c>
      <c r="B10" s="67">
        <v>8016.195</v>
      </c>
      <c r="C10" s="67">
        <v>0</v>
      </c>
      <c r="D10" s="67">
        <f>SUM(D11:D14)</f>
        <v>0</v>
      </c>
      <c r="E10" s="67">
        <f>SUM(E11:E14)</f>
        <v>0</v>
      </c>
    </row>
    <row r="11" spans="1:5" ht="15.75">
      <c r="A11" s="68" t="s">
        <v>4</v>
      </c>
      <c r="B11" s="69">
        <v>0</v>
      </c>
      <c r="C11" s="69">
        <v>0</v>
      </c>
      <c r="D11" s="69">
        <v>0</v>
      </c>
      <c r="E11" s="69">
        <v>0</v>
      </c>
    </row>
    <row r="12" spans="1:5" ht="15.75">
      <c r="A12" s="70" t="s">
        <v>5</v>
      </c>
      <c r="B12" s="69">
        <v>0</v>
      </c>
      <c r="C12" s="69">
        <v>0</v>
      </c>
      <c r="D12" s="69">
        <v>0</v>
      </c>
      <c r="E12" s="69">
        <v>0</v>
      </c>
    </row>
    <row r="13" spans="1:5" ht="15.75">
      <c r="A13" s="70" t="s">
        <v>6</v>
      </c>
      <c r="B13" s="69">
        <v>0</v>
      </c>
      <c r="C13" s="69">
        <v>0</v>
      </c>
      <c r="D13" s="69">
        <v>0</v>
      </c>
      <c r="E13" s="69">
        <v>0</v>
      </c>
    </row>
    <row r="14" spans="1:5" ht="15">
      <c r="A14" s="70" t="s">
        <v>84</v>
      </c>
      <c r="B14" s="71">
        <v>8016.195</v>
      </c>
      <c r="C14" s="71">
        <v>0</v>
      </c>
      <c r="D14" s="71">
        <v>0</v>
      </c>
      <c r="E14" s="71">
        <v>0</v>
      </c>
    </row>
    <row r="15" spans="1:5" ht="15.75">
      <c r="A15" s="26" t="s">
        <v>7</v>
      </c>
      <c r="B15" s="67">
        <v>5322</v>
      </c>
      <c r="C15" s="67">
        <v>0</v>
      </c>
      <c r="D15" s="67">
        <f>D16</f>
        <v>0</v>
      </c>
      <c r="E15" s="67">
        <f>E16</f>
        <v>0</v>
      </c>
    </row>
    <row r="16" spans="1:5" ht="15">
      <c r="A16" s="68" t="s">
        <v>8</v>
      </c>
      <c r="B16" s="71">
        <v>5322</v>
      </c>
      <c r="C16" s="71">
        <v>0</v>
      </c>
      <c r="D16" s="71">
        <v>0</v>
      </c>
      <c r="E16" s="71">
        <v>0</v>
      </c>
    </row>
    <row r="17" spans="1:5" ht="15.75">
      <c r="A17" s="26" t="s">
        <v>9</v>
      </c>
      <c r="B17" s="67">
        <v>0</v>
      </c>
      <c r="C17" s="67">
        <v>0</v>
      </c>
      <c r="D17" s="67">
        <v>0</v>
      </c>
      <c r="E17" s="67">
        <v>0</v>
      </c>
    </row>
    <row r="18" spans="1:5" ht="15.75">
      <c r="A18" s="68" t="s">
        <v>10</v>
      </c>
      <c r="B18" s="69">
        <v>0</v>
      </c>
      <c r="C18" s="69">
        <v>0</v>
      </c>
      <c r="D18" s="69">
        <v>0</v>
      </c>
      <c r="E18" s="69">
        <v>0</v>
      </c>
    </row>
    <row r="19" spans="1:5" ht="15.75">
      <c r="A19" s="26" t="s">
        <v>11</v>
      </c>
      <c r="B19" s="72">
        <v>-8125.17</v>
      </c>
      <c r="C19" s="72">
        <v>0</v>
      </c>
      <c r="D19" s="72">
        <v>0</v>
      </c>
      <c r="E19" s="72">
        <v>0</v>
      </c>
    </row>
    <row r="20" spans="1:5" ht="15.75">
      <c r="A20" s="68" t="s">
        <v>12</v>
      </c>
      <c r="B20" s="69">
        <v>0</v>
      </c>
      <c r="C20" s="69">
        <v>0</v>
      </c>
      <c r="D20" s="69">
        <v>0</v>
      </c>
      <c r="E20" s="69">
        <v>0</v>
      </c>
    </row>
    <row r="21" spans="1:5" ht="15.75">
      <c r="A21" s="68" t="s">
        <v>13</v>
      </c>
      <c r="B21" s="69"/>
      <c r="C21" s="69"/>
      <c r="D21" s="69"/>
      <c r="E21" s="69"/>
    </row>
    <row r="22" spans="1:5" ht="15">
      <c r="A22" s="68" t="s">
        <v>14</v>
      </c>
      <c r="B22" s="71">
        <v>8125.17</v>
      </c>
      <c r="C22" s="71">
        <v>0</v>
      </c>
      <c r="D22" s="71">
        <v>0</v>
      </c>
      <c r="E22" s="71">
        <v>0</v>
      </c>
    </row>
    <row r="23" spans="1:5" ht="22.5" customHeight="1">
      <c r="A23" s="26" t="s">
        <v>15</v>
      </c>
      <c r="B23" s="67">
        <v>43297.5</v>
      </c>
      <c r="C23" s="67">
        <v>3050</v>
      </c>
      <c r="D23" s="67">
        <f>SUM(D24:D26)</f>
        <v>0</v>
      </c>
      <c r="E23" s="67">
        <f>SUM(E24:E26)</f>
        <v>0</v>
      </c>
    </row>
    <row r="24" spans="1:5" ht="20.25" customHeight="1">
      <c r="A24" s="6" t="s">
        <v>16</v>
      </c>
      <c r="B24" s="73">
        <v>18567</v>
      </c>
      <c r="C24" s="73">
        <v>2100</v>
      </c>
      <c r="D24" s="73">
        <v>0</v>
      </c>
      <c r="E24" s="73"/>
    </row>
    <row r="25" spans="1:5" ht="20.25" customHeight="1">
      <c r="A25" s="6" t="s">
        <v>17</v>
      </c>
      <c r="B25" s="73">
        <v>14919</v>
      </c>
      <c r="C25" s="73">
        <v>300</v>
      </c>
      <c r="D25" s="73">
        <v>0</v>
      </c>
      <c r="E25" s="73"/>
    </row>
    <row r="26" spans="1:5" ht="20.25" customHeight="1">
      <c r="A26" s="6" t="s">
        <v>18</v>
      </c>
      <c r="B26" s="73">
        <v>9811.5</v>
      </c>
      <c r="C26" s="73">
        <v>650</v>
      </c>
      <c r="D26" s="73">
        <v>0</v>
      </c>
      <c r="E26" s="73"/>
    </row>
    <row r="27" spans="1:5" ht="27.75" customHeight="1">
      <c r="A27" s="27" t="s">
        <v>19</v>
      </c>
      <c r="B27" s="40">
        <v>594661.7102807641</v>
      </c>
      <c r="C27" s="40">
        <v>950725.408</v>
      </c>
      <c r="D27" s="40">
        <f>D28+D43+D45+D47</f>
        <v>919373.66</v>
      </c>
      <c r="E27" s="40" t="e">
        <f>E28+E43+E45+E47</f>
        <v>#REF!</v>
      </c>
    </row>
    <row r="28" spans="1:5" ht="22.5" customHeight="1">
      <c r="A28" s="26" t="s">
        <v>20</v>
      </c>
      <c r="B28" s="67">
        <f>SUM(B29:B42)</f>
        <v>91459.20000000001</v>
      </c>
      <c r="C28" s="67">
        <v>124840.36</v>
      </c>
      <c r="D28" s="67">
        <f>SUM(D29:D42)</f>
        <v>126443.15000000001</v>
      </c>
      <c r="E28" s="67" t="e">
        <f>SUM(E29:E42)</f>
        <v>#REF!</v>
      </c>
    </row>
    <row r="29" spans="1:5" ht="19.5" customHeight="1">
      <c r="A29" s="68" t="s">
        <v>97</v>
      </c>
      <c r="B29" s="69">
        <v>1200</v>
      </c>
      <c r="C29" s="74">
        <v>600</v>
      </c>
      <c r="D29" s="11">
        <v>827</v>
      </c>
      <c r="E29" s="69" t="e">
        <f>#REF!</f>
        <v>#REF!</v>
      </c>
    </row>
    <row r="30" spans="1:5" ht="19.5" customHeight="1">
      <c r="A30" s="68" t="s">
        <v>21</v>
      </c>
      <c r="B30" s="69">
        <v>0</v>
      </c>
      <c r="C30" s="74">
        <v>1500</v>
      </c>
      <c r="D30" s="11">
        <v>5623.1</v>
      </c>
      <c r="E30" s="69" t="e">
        <f>#REF!</f>
        <v>#REF!</v>
      </c>
    </row>
    <row r="31" spans="1:5" ht="19.5" customHeight="1">
      <c r="A31" s="68" t="s">
        <v>89</v>
      </c>
      <c r="B31" s="69">
        <v>30000</v>
      </c>
      <c r="C31" s="74">
        <v>39270.36</v>
      </c>
      <c r="D31" s="11">
        <f>43432.31+1948.67</f>
        <v>45380.979999999996</v>
      </c>
      <c r="E31" s="69" t="e">
        <f>#REF!+#REF!+#REF!</f>
        <v>#REF!</v>
      </c>
    </row>
    <row r="32" spans="1:5" ht="19.5" customHeight="1">
      <c r="A32" s="68" t="s">
        <v>96</v>
      </c>
      <c r="B32" s="69">
        <v>11000</v>
      </c>
      <c r="C32" s="74">
        <v>3500</v>
      </c>
      <c r="D32" s="11">
        <v>3750</v>
      </c>
      <c r="E32" s="69" t="e">
        <f>#REF!</f>
        <v>#REF!</v>
      </c>
    </row>
    <row r="33" spans="1:5" ht="19.5" customHeight="1">
      <c r="A33" s="68" t="s">
        <v>22</v>
      </c>
      <c r="B33" s="69">
        <v>600</v>
      </c>
      <c r="C33" s="74">
        <v>500</v>
      </c>
      <c r="D33" s="11">
        <v>80</v>
      </c>
      <c r="E33" s="69" t="e">
        <f>#REF!</f>
        <v>#REF!</v>
      </c>
    </row>
    <row r="34" spans="1:5" ht="19.5" customHeight="1">
      <c r="A34" s="68" t="s">
        <v>85</v>
      </c>
      <c r="B34" s="69">
        <v>36979.200000000004</v>
      </c>
      <c r="C34" s="74">
        <v>34000</v>
      </c>
      <c r="D34" s="11">
        <v>29292.65</v>
      </c>
      <c r="E34" s="69" t="e">
        <f>#REF!</f>
        <v>#REF!</v>
      </c>
    </row>
    <row r="35" spans="1:5" ht="19.5" customHeight="1">
      <c r="A35" s="68" t="s">
        <v>90</v>
      </c>
      <c r="B35" s="69">
        <v>600</v>
      </c>
      <c r="C35" s="74">
        <v>450</v>
      </c>
      <c r="D35" s="11">
        <f>112.14+392.49</f>
        <v>504.63</v>
      </c>
      <c r="E35" s="69" t="e">
        <f>#REF!</f>
        <v>#REF!</v>
      </c>
    </row>
    <row r="36" spans="1:5" ht="19.5" customHeight="1">
      <c r="A36" s="68" t="s">
        <v>91</v>
      </c>
      <c r="B36" s="69">
        <v>5000</v>
      </c>
      <c r="C36" s="75">
        <v>15400</v>
      </c>
      <c r="D36" s="34">
        <v>9738.6</v>
      </c>
      <c r="E36" s="76" t="e">
        <f>#REF!</f>
        <v>#REF!</v>
      </c>
    </row>
    <row r="37" spans="1:5" ht="19.5" customHeight="1">
      <c r="A37" s="68" t="s">
        <v>92</v>
      </c>
      <c r="B37" s="69">
        <v>0</v>
      </c>
      <c r="C37" s="74">
        <v>8750</v>
      </c>
      <c r="D37" s="11">
        <v>15878.12</v>
      </c>
      <c r="E37" s="69" t="e">
        <f>#REF!</f>
        <v>#REF!</v>
      </c>
    </row>
    <row r="38" spans="1:5" ht="19.5" customHeight="1">
      <c r="A38" s="68" t="s">
        <v>83</v>
      </c>
      <c r="B38" s="69">
        <v>600</v>
      </c>
      <c r="C38" s="74">
        <v>2600</v>
      </c>
      <c r="D38" s="11">
        <v>992.8</v>
      </c>
      <c r="E38" s="69" t="e">
        <f>#REF!</f>
        <v>#REF!</v>
      </c>
    </row>
    <row r="39" spans="1:5" ht="19.5" customHeight="1">
      <c r="A39" s="68" t="s">
        <v>98</v>
      </c>
      <c r="B39" s="69">
        <v>1040</v>
      </c>
      <c r="C39" s="74">
        <v>1800</v>
      </c>
      <c r="D39" s="11">
        <v>1537.5</v>
      </c>
      <c r="E39" s="69" t="e">
        <f>#REF!</f>
        <v>#REF!</v>
      </c>
    </row>
    <row r="40" spans="1:5" ht="19.5" customHeight="1">
      <c r="A40" s="68" t="s">
        <v>106</v>
      </c>
      <c r="B40" s="69">
        <v>600</v>
      </c>
      <c r="C40" s="74">
        <v>930</v>
      </c>
      <c r="D40" s="11">
        <v>220.94</v>
      </c>
      <c r="E40" s="69" t="e">
        <f>#REF!</f>
        <v>#REF!</v>
      </c>
    </row>
    <row r="41" spans="1:5" ht="19.5" customHeight="1">
      <c r="A41" s="68" t="s">
        <v>99</v>
      </c>
      <c r="B41" s="69">
        <v>840</v>
      </c>
      <c r="C41" s="74">
        <v>540</v>
      </c>
      <c r="D41" s="11">
        <v>0</v>
      </c>
      <c r="E41" s="69" t="e">
        <f>#REF!</f>
        <v>#REF!</v>
      </c>
    </row>
    <row r="42" spans="1:5" ht="19.5" customHeight="1">
      <c r="A42" s="68" t="s">
        <v>95</v>
      </c>
      <c r="B42" s="69">
        <v>3000</v>
      </c>
      <c r="C42" s="74">
        <v>15000</v>
      </c>
      <c r="D42" s="11">
        <v>12616.83</v>
      </c>
      <c r="E42" s="69" t="e">
        <f>#REF!</f>
        <v>#REF!</v>
      </c>
    </row>
    <row r="43" spans="1:5" ht="21.75" customHeight="1">
      <c r="A43" s="26" t="s">
        <v>23</v>
      </c>
      <c r="B43" s="67">
        <v>487275.1502807642</v>
      </c>
      <c r="C43" s="77">
        <v>801493.03</v>
      </c>
      <c r="D43" s="67">
        <f>D44</f>
        <v>744033.26</v>
      </c>
      <c r="E43" s="67" t="e">
        <f>E44</f>
        <v>#REF!</v>
      </c>
    </row>
    <row r="44" spans="1:5" ht="21.75" customHeight="1">
      <c r="A44" s="68" t="s">
        <v>24</v>
      </c>
      <c r="B44" s="69">
        <v>487275.1502807642</v>
      </c>
      <c r="C44" s="74">
        <v>801493.03</v>
      </c>
      <c r="D44" s="69">
        <v>744033.26</v>
      </c>
      <c r="E44" s="69" t="e">
        <f>#REF!</f>
        <v>#REF!</v>
      </c>
    </row>
    <row r="45" spans="1:5" ht="21.75" customHeight="1">
      <c r="A45" s="26" t="s">
        <v>25</v>
      </c>
      <c r="B45" s="67">
        <v>2000</v>
      </c>
      <c r="C45" s="77">
        <v>1750</v>
      </c>
      <c r="D45" s="67">
        <f>D46</f>
        <v>202.15</v>
      </c>
      <c r="E45" s="67">
        <f>E46</f>
        <v>215</v>
      </c>
    </row>
    <row r="46" spans="1:5" ht="21.75" customHeight="1">
      <c r="A46" s="68" t="s">
        <v>26</v>
      </c>
      <c r="B46" s="69">
        <v>2000</v>
      </c>
      <c r="C46" s="74">
        <v>1750</v>
      </c>
      <c r="D46" s="69">
        <v>202.15</v>
      </c>
      <c r="E46" s="69">
        <v>215</v>
      </c>
    </row>
    <row r="47" spans="1:5" ht="21.75" customHeight="1">
      <c r="A47" s="26" t="s">
        <v>27</v>
      </c>
      <c r="B47" s="78">
        <f>B48</f>
        <v>89141.93</v>
      </c>
      <c r="C47" s="78">
        <v>22642.018</v>
      </c>
      <c r="D47" s="78">
        <f>D48</f>
        <v>48695.09999999998</v>
      </c>
      <c r="E47" s="78">
        <f>E48</f>
        <v>0</v>
      </c>
    </row>
    <row r="48" spans="1:5" ht="21.75" customHeight="1">
      <c r="A48" s="79" t="s">
        <v>28</v>
      </c>
      <c r="B48" s="80">
        <v>89141.93</v>
      </c>
      <c r="C48" s="80">
        <v>22642.018</v>
      </c>
      <c r="D48" s="80">
        <f>919373.66-870678.56</f>
        <v>48695.09999999998</v>
      </c>
      <c r="E48" s="80"/>
    </row>
    <row r="49" spans="1:5" ht="27" customHeight="1">
      <c r="A49" s="28" t="s">
        <v>81</v>
      </c>
      <c r="B49" s="29">
        <f>B10+B15+B17+B19+B23+B28+B43+B45+B47</f>
        <v>718386.8052807641</v>
      </c>
      <c r="C49" s="29">
        <v>953775.408</v>
      </c>
      <c r="D49" s="29">
        <f>D10+D15+D17+D19+D23+D28+D43+D45+D47</f>
        <v>919373.66</v>
      </c>
      <c r="E49" s="29" t="e">
        <f>E10+E15+E17+E19+E23+E28+E43+E45+E47</f>
        <v>#REF!</v>
      </c>
    </row>
    <row r="50" spans="1:5" ht="21" customHeight="1">
      <c r="A50" s="52"/>
      <c r="B50" s="53"/>
      <c r="C50" s="81"/>
      <c r="D50" s="82"/>
      <c r="E50" s="82"/>
    </row>
    <row r="51" spans="1:5" ht="33.75" customHeight="1">
      <c r="A51" s="30" t="s">
        <v>30</v>
      </c>
      <c r="B51" s="31">
        <v>2016</v>
      </c>
      <c r="C51" s="62" t="s">
        <v>112</v>
      </c>
      <c r="D51" s="62" t="s">
        <v>111</v>
      </c>
      <c r="E51" s="62" t="s">
        <v>113</v>
      </c>
    </row>
    <row r="52" spans="1:5" ht="17.25" customHeight="1">
      <c r="A52" s="26" t="s">
        <v>31</v>
      </c>
      <c r="B52" s="83" t="e">
        <f>#REF!</f>
        <v>#REF!</v>
      </c>
      <c r="C52" s="83">
        <f>C53+C56</f>
        <v>450207.05</v>
      </c>
      <c r="D52" s="83">
        <f>D53+D56</f>
        <v>455768.29</v>
      </c>
      <c r="E52" s="83" t="e">
        <f>E53+E56</f>
        <v>#REF!</v>
      </c>
    </row>
    <row r="53" spans="1:5" ht="12.75">
      <c r="A53" s="84" t="s">
        <v>114</v>
      </c>
      <c r="B53" s="111"/>
      <c r="C53" s="111">
        <v>450207.05</v>
      </c>
      <c r="D53" s="111">
        <v>455768.29</v>
      </c>
      <c r="E53" s="111" t="e">
        <f>#REF!</f>
        <v>#REF!</v>
      </c>
    </row>
    <row r="54" spans="1:5" ht="12.75">
      <c r="A54" s="84" t="s">
        <v>34</v>
      </c>
      <c r="B54" s="111"/>
      <c r="C54" s="111"/>
      <c r="D54" s="111"/>
      <c r="E54" s="111"/>
    </row>
    <row r="55" spans="1:5" ht="12.75">
      <c r="A55" s="84" t="s">
        <v>86</v>
      </c>
      <c r="B55" s="112"/>
      <c r="C55" s="112"/>
      <c r="D55" s="112"/>
      <c r="E55" s="112"/>
    </row>
    <row r="56" spans="1:5" ht="15.75">
      <c r="A56" s="84" t="s">
        <v>100</v>
      </c>
      <c r="B56" s="43">
        <v>0</v>
      </c>
      <c r="C56" s="43">
        <v>0</v>
      </c>
      <c r="D56" s="43">
        <v>0</v>
      </c>
      <c r="E56" s="43">
        <v>0</v>
      </c>
    </row>
    <row r="57" spans="1:5" ht="15.75">
      <c r="A57" s="26" t="s">
        <v>35</v>
      </c>
      <c r="B57" s="44">
        <v>29605.420000000002</v>
      </c>
      <c r="C57" s="44">
        <v>34196.94</v>
      </c>
      <c r="D57" s="44">
        <f>SUM(D58:D61)</f>
        <v>39326.17</v>
      </c>
      <c r="E57" s="44">
        <f>SUM(E58:E61)</f>
        <v>34287.52</v>
      </c>
    </row>
    <row r="58" spans="1:5" ht="15.75">
      <c r="A58" s="84" t="s">
        <v>36</v>
      </c>
      <c r="B58" s="85">
        <v>2433.2400000000002</v>
      </c>
      <c r="C58" s="85">
        <v>2118.6000000000004</v>
      </c>
      <c r="D58" s="41">
        <f>2266.91+488.65</f>
        <v>2755.56</v>
      </c>
      <c r="E58" s="85">
        <v>2118.6</v>
      </c>
    </row>
    <row r="59" spans="1:5" ht="15.75">
      <c r="A59" s="84" t="s">
        <v>37</v>
      </c>
      <c r="B59" s="85">
        <v>21168</v>
      </c>
      <c r="C59" s="85">
        <v>22649.76</v>
      </c>
      <c r="D59" s="41">
        <v>22855.07</v>
      </c>
      <c r="E59" s="85">
        <f>12882.24+9661.68</f>
        <v>22543.92</v>
      </c>
    </row>
    <row r="60" spans="1:5" ht="15.75">
      <c r="A60" s="84" t="s">
        <v>38</v>
      </c>
      <c r="B60" s="85">
        <v>438.70000000000005</v>
      </c>
      <c r="C60" s="85">
        <v>528.58</v>
      </c>
      <c r="D60" s="41">
        <v>624.88</v>
      </c>
      <c r="E60" s="85">
        <v>625</v>
      </c>
    </row>
    <row r="61" spans="1:5" ht="15.75">
      <c r="A61" s="84" t="s">
        <v>39</v>
      </c>
      <c r="B61" s="86">
        <v>5565.48</v>
      </c>
      <c r="C61" s="86">
        <v>8900</v>
      </c>
      <c r="D61" s="50">
        <f>11385.4+2330.14-624.88</f>
        <v>13090.66</v>
      </c>
      <c r="E61" s="86">
        <v>9000</v>
      </c>
    </row>
    <row r="62" spans="1:5" ht="15.75">
      <c r="A62" s="26" t="s">
        <v>40</v>
      </c>
      <c r="B62" s="44">
        <v>57632.35</v>
      </c>
      <c r="C62" s="44">
        <v>55288.23</v>
      </c>
      <c r="D62" s="44">
        <f>SUM(D63:D73)</f>
        <v>56494.25000000001</v>
      </c>
      <c r="E62" s="44">
        <f>SUM(E63:E73)</f>
        <v>52072</v>
      </c>
    </row>
    <row r="63" spans="1:5" ht="15.75">
      <c r="A63" s="84" t="s">
        <v>41</v>
      </c>
      <c r="B63" s="86">
        <v>2500</v>
      </c>
      <c r="C63" s="86">
        <v>1980</v>
      </c>
      <c r="D63" s="50">
        <v>1658.04</v>
      </c>
      <c r="E63" s="86">
        <v>1700</v>
      </c>
    </row>
    <row r="64" spans="1:5" ht="15.75">
      <c r="A64" s="84" t="s">
        <v>42</v>
      </c>
      <c r="B64" s="58">
        <v>19892.87</v>
      </c>
      <c r="C64" s="58">
        <v>14575</v>
      </c>
      <c r="D64" s="41">
        <v>14401.74</v>
      </c>
      <c r="E64" s="58">
        <v>14400</v>
      </c>
    </row>
    <row r="65" spans="1:5" ht="15.75">
      <c r="A65" s="84" t="s">
        <v>93</v>
      </c>
      <c r="B65" s="104">
        <v>13067.08</v>
      </c>
      <c r="C65" s="59">
        <v>12706.32</v>
      </c>
      <c r="D65" s="58">
        <f>12670.86+41.22</f>
        <v>12712.08</v>
      </c>
      <c r="E65" s="58">
        <v>7000</v>
      </c>
    </row>
    <row r="66" spans="1:5" ht="15.75">
      <c r="A66" s="84" t="s">
        <v>43</v>
      </c>
      <c r="B66" s="105"/>
      <c r="C66" s="60">
        <v>2676</v>
      </c>
      <c r="D66" s="58">
        <f>15121.52-12712.08</f>
        <v>2409.4400000000005</v>
      </c>
      <c r="E66" s="58">
        <v>2600</v>
      </c>
    </row>
    <row r="67" spans="1:5" ht="15.75">
      <c r="A67" s="84" t="s">
        <v>44</v>
      </c>
      <c r="B67" s="58">
        <v>3852</v>
      </c>
      <c r="C67" s="58">
        <v>3852</v>
      </c>
      <c r="D67" s="41">
        <v>3852</v>
      </c>
      <c r="E67" s="58">
        <v>3852</v>
      </c>
    </row>
    <row r="68" spans="1:5" ht="15.75">
      <c r="A68" s="84" t="s">
        <v>45</v>
      </c>
      <c r="B68" s="58">
        <v>404</v>
      </c>
      <c r="C68" s="58">
        <v>404</v>
      </c>
      <c r="D68" s="41">
        <v>398.08</v>
      </c>
      <c r="E68" s="58">
        <v>400</v>
      </c>
    </row>
    <row r="69" spans="1:5" ht="15.75">
      <c r="A69" s="84" t="s">
        <v>46</v>
      </c>
      <c r="B69" s="86">
        <v>3900</v>
      </c>
      <c r="C69" s="86">
        <v>5000</v>
      </c>
      <c r="D69" s="50">
        <f>3802.01+1123.5+681.14+160+80.25</f>
        <v>5846.900000000001</v>
      </c>
      <c r="E69" s="86">
        <v>5800</v>
      </c>
    </row>
    <row r="70" spans="1:5" ht="15.75">
      <c r="A70" s="84" t="s">
        <v>104</v>
      </c>
      <c r="B70" s="86">
        <v>2000</v>
      </c>
      <c r="C70" s="86">
        <v>3200</v>
      </c>
      <c r="D70" s="50">
        <v>3193.86</v>
      </c>
      <c r="E70" s="86">
        <v>3200</v>
      </c>
    </row>
    <row r="71" spans="1:5" ht="15.75">
      <c r="A71" s="84" t="s">
        <v>87</v>
      </c>
      <c r="B71" s="58">
        <v>420</v>
      </c>
      <c r="C71" s="58">
        <v>394.91</v>
      </c>
      <c r="D71" s="41">
        <v>111.3</v>
      </c>
      <c r="E71" s="58">
        <v>120</v>
      </c>
    </row>
    <row r="72" spans="1:5" ht="15.75">
      <c r="A72" s="84" t="s">
        <v>107</v>
      </c>
      <c r="B72" s="86">
        <v>10096.4</v>
      </c>
      <c r="C72" s="86">
        <v>7000</v>
      </c>
      <c r="D72" s="50">
        <v>8866.86</v>
      </c>
      <c r="E72" s="86">
        <v>10000</v>
      </c>
    </row>
    <row r="73" spans="1:5" ht="15.75">
      <c r="A73" s="84" t="s">
        <v>47</v>
      </c>
      <c r="B73" s="86">
        <v>1500</v>
      </c>
      <c r="C73" s="86">
        <v>3500</v>
      </c>
      <c r="D73" s="50">
        <v>3043.95</v>
      </c>
      <c r="E73" s="86">
        <v>3000</v>
      </c>
    </row>
    <row r="74" spans="1:5" ht="15.75">
      <c r="A74" s="26" t="s">
        <v>48</v>
      </c>
      <c r="B74" s="44">
        <f>SUM(B75:B85)</f>
        <v>134602.42028076423</v>
      </c>
      <c r="C74" s="44">
        <v>192782.8</v>
      </c>
      <c r="D74" s="44">
        <f>SUM(D75:D85)</f>
        <v>176390.65</v>
      </c>
      <c r="E74" s="44">
        <f>SUM(E75:E85)</f>
        <v>101300</v>
      </c>
    </row>
    <row r="75" spans="1:5" ht="15.75">
      <c r="A75" s="84" t="s">
        <v>49</v>
      </c>
      <c r="B75" s="58">
        <v>5500</v>
      </c>
      <c r="C75" s="58">
        <v>8003</v>
      </c>
      <c r="D75" s="41">
        <v>8288.14</v>
      </c>
      <c r="E75" s="58">
        <v>8200</v>
      </c>
    </row>
    <row r="76" spans="1:5" ht="15.75">
      <c r="A76" s="84" t="s">
        <v>50</v>
      </c>
      <c r="B76" s="58">
        <v>85775</v>
      </c>
      <c r="C76" s="58">
        <v>112000</v>
      </c>
      <c r="D76" s="41">
        <v>87562.94</v>
      </c>
      <c r="E76" s="58">
        <v>87000</v>
      </c>
    </row>
    <row r="77" spans="1:5" ht="15.75">
      <c r="A77" s="84" t="s">
        <v>51</v>
      </c>
      <c r="B77" s="86">
        <v>0</v>
      </c>
      <c r="C77" s="86">
        <v>5000</v>
      </c>
      <c r="D77" s="50">
        <v>6125.71</v>
      </c>
      <c r="E77" s="86">
        <v>6100</v>
      </c>
    </row>
    <row r="78" spans="1:5" ht="15.75">
      <c r="A78" s="87" t="s">
        <v>52</v>
      </c>
      <c r="B78" s="58">
        <v>14387.300280764224</v>
      </c>
      <c r="C78" s="86">
        <v>13852</v>
      </c>
      <c r="D78" s="50">
        <v>26447.87</v>
      </c>
      <c r="E78" s="86"/>
    </row>
    <row r="79" spans="1:5" ht="15.75">
      <c r="A79" s="84" t="s">
        <v>53</v>
      </c>
      <c r="B79" s="58">
        <v>13464.12</v>
      </c>
      <c r="C79" s="58">
        <v>24042.52</v>
      </c>
      <c r="D79" s="41">
        <v>18351.62</v>
      </c>
      <c r="E79" s="58"/>
    </row>
    <row r="80" spans="1:5" ht="15.75">
      <c r="A80" s="84" t="s">
        <v>54</v>
      </c>
      <c r="B80" s="58">
        <v>1200</v>
      </c>
      <c r="C80" s="58">
        <v>1550</v>
      </c>
      <c r="D80" s="41">
        <v>1878.75</v>
      </c>
      <c r="E80" s="58"/>
    </row>
    <row r="81" spans="1:5" ht="15.75">
      <c r="A81" s="84" t="s">
        <v>103</v>
      </c>
      <c r="B81" s="58">
        <v>1056</v>
      </c>
      <c r="C81" s="58">
        <v>2229</v>
      </c>
      <c r="D81" s="41">
        <v>8153.58</v>
      </c>
      <c r="E81" s="58"/>
    </row>
    <row r="82" spans="1:5" ht="15.75">
      <c r="A82" s="84" t="s">
        <v>55</v>
      </c>
      <c r="B82" s="58">
        <v>845</v>
      </c>
      <c r="C82" s="58">
        <v>1606.2800000000002</v>
      </c>
      <c r="D82" s="41">
        <f>1580.93+896.66</f>
        <v>2477.59</v>
      </c>
      <c r="E82" s="58"/>
    </row>
    <row r="83" spans="1:5" ht="15.75">
      <c r="A83" s="84" t="s">
        <v>56</v>
      </c>
      <c r="B83" s="58">
        <v>3875</v>
      </c>
      <c r="C83" s="58">
        <v>6000</v>
      </c>
      <c r="D83" s="41">
        <v>6214.28</v>
      </c>
      <c r="E83" s="58"/>
    </row>
    <row r="84" spans="1:5" ht="15.75">
      <c r="A84" s="84" t="s">
        <v>110</v>
      </c>
      <c r="B84" s="58">
        <v>6000</v>
      </c>
      <c r="C84" s="58">
        <v>2500</v>
      </c>
      <c r="D84" s="57">
        <v>328.91</v>
      </c>
      <c r="E84" s="88"/>
    </row>
    <row r="85" spans="1:5" ht="15.75">
      <c r="A85" s="84" t="s">
        <v>88</v>
      </c>
      <c r="B85" s="58">
        <v>2500</v>
      </c>
      <c r="C85" s="58">
        <v>16000</v>
      </c>
      <c r="D85" s="57">
        <v>10561.26</v>
      </c>
      <c r="E85" s="88"/>
    </row>
    <row r="86" spans="1:5" ht="15.75">
      <c r="A86" s="26" t="s">
        <v>57</v>
      </c>
      <c r="B86" s="44">
        <v>7000</v>
      </c>
      <c r="C86" s="44">
        <v>15150</v>
      </c>
      <c r="D86" s="44">
        <f>SUM(D87:D89)</f>
        <v>8444.09</v>
      </c>
      <c r="E86" s="44">
        <f>SUM(E87:E89)</f>
        <v>0</v>
      </c>
    </row>
    <row r="87" spans="1:5" ht="15.75">
      <c r="A87" s="84" t="s">
        <v>58</v>
      </c>
      <c r="B87" s="58">
        <v>5300</v>
      </c>
      <c r="C87" s="58">
        <v>12000</v>
      </c>
      <c r="D87" s="41">
        <f>7672.45+37.45</f>
        <v>7709.9</v>
      </c>
      <c r="E87" s="58"/>
    </row>
    <row r="88" spans="1:5" ht="15.75">
      <c r="A88" s="84" t="s">
        <v>59</v>
      </c>
      <c r="B88" s="58">
        <v>600</v>
      </c>
      <c r="C88" s="58">
        <v>800</v>
      </c>
      <c r="D88" s="41">
        <v>240</v>
      </c>
      <c r="E88" s="58"/>
    </row>
    <row r="89" spans="1:5" ht="15.75">
      <c r="A89" s="84" t="s">
        <v>60</v>
      </c>
      <c r="B89" s="58">
        <v>1100</v>
      </c>
      <c r="C89" s="58">
        <v>2350</v>
      </c>
      <c r="D89" s="41">
        <v>494.19</v>
      </c>
      <c r="E89" s="58"/>
    </row>
    <row r="90" spans="1:5" ht="15">
      <c r="A90" s="26" t="s">
        <v>61</v>
      </c>
      <c r="B90" s="44">
        <v>16000</v>
      </c>
      <c r="C90" s="44">
        <v>9750</v>
      </c>
      <c r="D90" s="44">
        <f>SUM(D91:D97)</f>
        <v>11343.36</v>
      </c>
      <c r="E90" s="44">
        <f>SUM(E91:E97)</f>
        <v>0</v>
      </c>
    </row>
    <row r="91" spans="1:5" ht="15">
      <c r="A91" s="84" t="s">
        <v>62</v>
      </c>
      <c r="B91" s="58">
        <v>10000</v>
      </c>
      <c r="C91" s="58">
        <v>4900</v>
      </c>
      <c r="D91" s="41">
        <v>8401.86</v>
      </c>
      <c r="E91" s="58"/>
    </row>
    <row r="92" spans="1:5" ht="15">
      <c r="A92" s="84" t="s">
        <v>63</v>
      </c>
      <c r="B92" s="58"/>
      <c r="C92" s="58">
        <v>900</v>
      </c>
      <c r="D92" s="41"/>
      <c r="E92" s="58"/>
    </row>
    <row r="93" spans="1:5" ht="15">
      <c r="A93" s="84" t="s">
        <v>64</v>
      </c>
      <c r="B93" s="58">
        <v>4500</v>
      </c>
      <c r="C93" s="58">
        <v>2100</v>
      </c>
      <c r="D93" s="41">
        <v>2064.31</v>
      </c>
      <c r="E93" s="58"/>
    </row>
    <row r="94" spans="1:5" ht="15">
      <c r="A94" s="84" t="s">
        <v>65</v>
      </c>
      <c r="B94" s="58"/>
      <c r="C94" s="58">
        <v>0</v>
      </c>
      <c r="D94" s="41"/>
      <c r="E94" s="58"/>
    </row>
    <row r="95" spans="1:5" ht="15">
      <c r="A95" s="84" t="s">
        <v>66</v>
      </c>
      <c r="B95" s="58"/>
      <c r="C95" s="58">
        <v>0</v>
      </c>
      <c r="D95" s="41"/>
      <c r="E95" s="58"/>
    </row>
    <row r="96" spans="1:5" ht="15">
      <c r="A96" s="84" t="s">
        <v>67</v>
      </c>
      <c r="B96" s="85">
        <v>1500</v>
      </c>
      <c r="C96" s="85">
        <v>1200</v>
      </c>
      <c r="D96" s="41">
        <v>877.19</v>
      </c>
      <c r="E96" s="85"/>
    </row>
    <row r="97" spans="1:5" ht="15">
      <c r="A97" s="84" t="s">
        <v>68</v>
      </c>
      <c r="B97" s="58"/>
      <c r="C97" s="58">
        <v>650</v>
      </c>
      <c r="D97" s="41"/>
      <c r="E97" s="58"/>
    </row>
    <row r="98" spans="1:5" ht="15">
      <c r="A98" s="26" t="s">
        <v>69</v>
      </c>
      <c r="B98" s="44">
        <f>SUM(B99:B101)</f>
        <v>60336.5</v>
      </c>
      <c r="C98" s="44">
        <f>SUM(C99:C101)</f>
        <v>137800</v>
      </c>
      <c r="D98" s="44">
        <f>SUM(D99:D101)</f>
        <v>102716</v>
      </c>
      <c r="E98" s="44">
        <f>SUM(E99:E101)</f>
        <v>97100</v>
      </c>
    </row>
    <row r="99" spans="1:5" ht="15">
      <c r="A99" s="84" t="s">
        <v>101</v>
      </c>
      <c r="B99" s="86">
        <v>30900</v>
      </c>
      <c r="C99" s="86">
        <v>136800</v>
      </c>
      <c r="D99" s="50">
        <v>101716</v>
      </c>
      <c r="E99" s="86">
        <f>18*4950+7000</f>
        <v>96100</v>
      </c>
    </row>
    <row r="100" spans="1:5" ht="15">
      <c r="A100" s="84" t="s">
        <v>102</v>
      </c>
      <c r="B100" s="86">
        <v>20100</v>
      </c>
      <c r="C100" s="86">
        <v>0</v>
      </c>
      <c r="D100" s="50">
        <v>0</v>
      </c>
      <c r="E100" s="86">
        <v>0</v>
      </c>
    </row>
    <row r="101" spans="1:5" ht="15">
      <c r="A101" s="84" t="s">
        <v>70</v>
      </c>
      <c r="B101" s="86">
        <v>9336.5</v>
      </c>
      <c r="C101" s="86">
        <v>1000</v>
      </c>
      <c r="D101" s="50">
        <v>1000</v>
      </c>
      <c r="E101" s="86">
        <v>1000</v>
      </c>
    </row>
    <row r="102" spans="1:5" ht="15">
      <c r="A102" s="26" t="s">
        <v>71</v>
      </c>
      <c r="B102" s="44">
        <v>6850</v>
      </c>
      <c r="C102" s="44">
        <f>C103</f>
        <v>50935.94</v>
      </c>
      <c r="D102" s="44">
        <f>D103</f>
        <v>50935.94</v>
      </c>
      <c r="E102" s="44">
        <f>E103</f>
        <v>0</v>
      </c>
    </row>
    <row r="103" spans="1:5" ht="15">
      <c r="A103" s="84" t="s">
        <v>108</v>
      </c>
      <c r="B103" s="76">
        <v>6850</v>
      </c>
      <c r="C103" s="76">
        <v>50935.94</v>
      </c>
      <c r="D103" s="76">
        <v>50935.94</v>
      </c>
      <c r="E103" s="76"/>
    </row>
    <row r="104" spans="1:5" ht="15">
      <c r="A104" s="26" t="s">
        <v>72</v>
      </c>
      <c r="B104" s="44">
        <v>3700</v>
      </c>
      <c r="C104" s="44">
        <f>C105</f>
        <v>1976.45</v>
      </c>
      <c r="D104" s="44">
        <f>D105</f>
        <v>3511.6</v>
      </c>
      <c r="E104" s="44">
        <f>E105</f>
        <v>0</v>
      </c>
    </row>
    <row r="105" spans="1:5" ht="15">
      <c r="A105" s="84" t="s">
        <v>79</v>
      </c>
      <c r="B105" s="74">
        <v>3700</v>
      </c>
      <c r="C105" s="74">
        <v>1976.45</v>
      </c>
      <c r="D105" s="74">
        <v>3511.6</v>
      </c>
      <c r="E105" s="74"/>
    </row>
    <row r="106" spans="1:5" ht="15">
      <c r="A106" s="26" t="s">
        <v>73</v>
      </c>
      <c r="B106" s="44">
        <f>B107</f>
        <v>42746.67</v>
      </c>
      <c r="C106" s="44">
        <f>C107</f>
        <v>0</v>
      </c>
      <c r="D106" s="44">
        <f>D107</f>
        <v>0</v>
      </c>
      <c r="E106" s="44">
        <f>E107</f>
        <v>0</v>
      </c>
    </row>
    <row r="107" spans="1:5" ht="15">
      <c r="A107" s="84" t="s">
        <v>74</v>
      </c>
      <c r="B107" s="76">
        <v>42746.67</v>
      </c>
      <c r="C107" s="76"/>
      <c r="D107" s="76"/>
      <c r="E107" s="76"/>
    </row>
    <row r="108" spans="1:5" ht="15">
      <c r="A108" s="26" t="s">
        <v>75</v>
      </c>
      <c r="B108" s="44">
        <v>2266</v>
      </c>
      <c r="C108" s="44">
        <f>SUM(C109:C110)</f>
        <v>1688</v>
      </c>
      <c r="D108" s="44">
        <f>SUM(D109:D110)</f>
        <v>4951.62</v>
      </c>
      <c r="E108" s="44">
        <f>SUM(E109:E110)</f>
        <v>0</v>
      </c>
    </row>
    <row r="109" spans="1:5" ht="15">
      <c r="A109" s="84" t="s">
        <v>76</v>
      </c>
      <c r="B109" s="69">
        <v>0</v>
      </c>
      <c r="C109" s="69"/>
      <c r="D109" s="69"/>
      <c r="E109" s="69"/>
    </row>
    <row r="110" spans="1:5" ht="15">
      <c r="A110" s="84" t="s">
        <v>77</v>
      </c>
      <c r="B110" s="74">
        <v>2266</v>
      </c>
      <c r="C110" s="74">
        <v>1688</v>
      </c>
      <c r="D110" s="74">
        <v>4951.62</v>
      </c>
      <c r="E110" s="74"/>
    </row>
    <row r="111" spans="1:5" ht="15">
      <c r="A111" s="26" t="s">
        <v>78</v>
      </c>
      <c r="B111" s="89">
        <v>0</v>
      </c>
      <c r="C111" s="89"/>
      <c r="D111" s="89"/>
      <c r="E111" s="89"/>
    </row>
    <row r="112" spans="1:5" ht="27.75" customHeight="1">
      <c r="A112" s="36" t="s">
        <v>80</v>
      </c>
      <c r="B112" s="37" t="e">
        <f>B52+B57+B62+B74+B86+B90+B98+B102+B104+B106+B108+B111</f>
        <v>#REF!</v>
      </c>
      <c r="C112" s="37">
        <f>C52+C57+C62+C74+C86+C90+C98+C102+C104+C106+C108+C111</f>
        <v>949775.4099999999</v>
      </c>
      <c r="D112" s="37">
        <f>D52+D57+D62+D74+D86+D90+D98+D102+D104+D106+D108+D111</f>
        <v>909881.97</v>
      </c>
      <c r="E112" s="37" t="e">
        <f>E52+E57+E62+E74+E86+E90+E98+E102+E104+E106+E108+E111</f>
        <v>#REF!</v>
      </c>
    </row>
    <row r="113" spans="1:5" ht="9" customHeight="1">
      <c r="A113" s="63"/>
      <c r="B113" s="64"/>
      <c r="C113" s="65"/>
      <c r="D113" s="65"/>
      <c r="E113" s="65"/>
    </row>
    <row r="114" spans="1:5" ht="19.5" customHeight="1">
      <c r="A114" s="61" t="s">
        <v>105</v>
      </c>
      <c r="B114" s="15">
        <v>2000</v>
      </c>
      <c r="C114" s="46">
        <v>4000</v>
      </c>
      <c r="D114" s="46">
        <v>9491.69</v>
      </c>
      <c r="E114" s="46"/>
    </row>
    <row r="115" spans="1:5" ht="9" customHeight="1">
      <c r="A115" s="9"/>
      <c r="B115" s="90"/>
      <c r="C115" s="90"/>
      <c r="D115" s="90"/>
      <c r="E115" s="90"/>
    </row>
    <row r="116" spans="1:5" ht="27" customHeight="1">
      <c r="A116" s="10" t="s">
        <v>29</v>
      </c>
      <c r="B116" s="16" t="e">
        <f>B112+B114</f>
        <v>#REF!</v>
      </c>
      <c r="C116" s="47">
        <f>C112+C114</f>
        <v>953775.4099999999</v>
      </c>
      <c r="D116" s="47">
        <f>D112+D114</f>
        <v>919373.6599999999</v>
      </c>
      <c r="E116" s="47" t="e">
        <f>E112+E114</f>
        <v>#REF!</v>
      </c>
    </row>
    <row r="117" spans="1:5" ht="15">
      <c r="A117" s="63"/>
      <c r="B117" s="64"/>
      <c r="C117" s="65"/>
      <c r="D117" s="65"/>
      <c r="E117" s="65"/>
    </row>
    <row r="118" spans="1:5" ht="15">
      <c r="A118" s="63"/>
      <c r="B118" s="91" t="s">
        <v>94</v>
      </c>
      <c r="C118" s="92">
        <f>C116-C49</f>
        <v>0.001999999862164259</v>
      </c>
      <c r="D118" s="92">
        <f>D116-D49</f>
        <v>0</v>
      </c>
      <c r="E118" s="92" t="e">
        <f>E49-E116</f>
        <v>#REF!</v>
      </c>
    </row>
  </sheetData>
  <sheetProtection/>
  <mergeCells count="8">
    <mergeCell ref="B65:B66"/>
    <mergeCell ref="A3:E3"/>
    <mergeCell ref="A4:E4"/>
    <mergeCell ref="A5:E5"/>
    <mergeCell ref="B53:B55"/>
    <mergeCell ref="C53:C55"/>
    <mergeCell ref="E53:E55"/>
    <mergeCell ref="D53:D55"/>
  </mergeCells>
  <printOptions/>
  <pageMargins left="0.4330708661417323" right="0.4330708661417323" top="0.35433070866141736" bottom="0.15748031496062992" header="0.31496062992125984" footer="0.31496062992125984"/>
  <pageSetup horizontalDpi="1200" verticalDpi="12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1"/>
  <sheetViews>
    <sheetView zoomScalePageLayoutView="0" workbookViewId="0" topLeftCell="A13">
      <selection activeCell="B10" sqref="B10"/>
    </sheetView>
  </sheetViews>
  <sheetFormatPr defaultColWidth="11.421875" defaultRowHeight="12.75"/>
  <cols>
    <col min="1" max="1" width="58.7109375" style="0" bestFit="1" customWidth="1"/>
    <col min="2" max="2" width="16.140625" style="0" bestFit="1" customWidth="1"/>
    <col min="3" max="3" width="16.7109375" style="0" bestFit="1" customWidth="1"/>
    <col min="4" max="4" width="16.140625" style="0" bestFit="1" customWidth="1"/>
  </cols>
  <sheetData>
    <row r="2" spans="1:4" ht="15.75">
      <c r="A2" s="14"/>
      <c r="B2" s="7"/>
      <c r="C2" s="7"/>
      <c r="D2" s="7"/>
    </row>
    <row r="3" spans="1:4" ht="15.75">
      <c r="A3" s="14"/>
      <c r="B3" s="7"/>
      <c r="C3" s="7"/>
      <c r="D3" s="7"/>
    </row>
    <row r="4" spans="1:4" ht="17.25">
      <c r="A4" s="113" t="s">
        <v>0</v>
      </c>
      <c r="B4" s="114"/>
      <c r="C4" s="114"/>
      <c r="D4" s="115"/>
    </row>
    <row r="5" spans="1:4" ht="17.25">
      <c r="A5" s="113" t="s">
        <v>1</v>
      </c>
      <c r="B5" s="114"/>
      <c r="C5" s="114"/>
      <c r="D5" s="115"/>
    </row>
    <row r="6" spans="1:4" ht="18.75">
      <c r="A6" s="116" t="s">
        <v>117</v>
      </c>
      <c r="B6" s="117"/>
      <c r="C6" s="117"/>
      <c r="D6" s="115"/>
    </row>
    <row r="7" spans="1:4" ht="6.75" customHeight="1">
      <c r="A7" s="1"/>
      <c r="B7" s="7"/>
      <c r="C7" s="7"/>
      <c r="D7" s="7"/>
    </row>
    <row r="8" spans="1:4" ht="24.75" customHeight="1">
      <c r="A8" s="97" t="s">
        <v>82</v>
      </c>
      <c r="B8" s="62">
        <v>2018</v>
      </c>
      <c r="C8" s="95" t="s">
        <v>115</v>
      </c>
      <c r="D8" s="62">
        <v>2019</v>
      </c>
    </row>
    <row r="9" spans="1:4" ht="7.5" customHeight="1">
      <c r="A9" s="2"/>
      <c r="B9" s="7"/>
      <c r="C9" s="7"/>
      <c r="D9" s="7"/>
    </row>
    <row r="10" spans="1:4" ht="24" customHeight="1">
      <c r="A10" s="25" t="s">
        <v>2</v>
      </c>
      <c r="B10" s="38">
        <v>3050</v>
      </c>
      <c r="C10" s="38">
        <f>C11+C16+C18+C20+C24</f>
        <v>0</v>
      </c>
      <c r="D10" s="38">
        <f>D11+D16+D18+D20+D24</f>
        <v>0</v>
      </c>
    </row>
    <row r="11" spans="1:4" ht="15.75">
      <c r="A11" s="26" t="s">
        <v>3</v>
      </c>
      <c r="B11" s="67">
        <v>0</v>
      </c>
      <c r="C11" s="32"/>
      <c r="D11" s="32">
        <f>SUM(D12:D15)</f>
        <v>0</v>
      </c>
    </row>
    <row r="12" spans="1:4" ht="15.75">
      <c r="A12" s="4" t="s">
        <v>4</v>
      </c>
      <c r="B12" s="69">
        <v>0</v>
      </c>
      <c r="C12" s="11"/>
      <c r="D12" s="11">
        <v>0</v>
      </c>
    </row>
    <row r="13" spans="1:4" ht="15.75">
      <c r="A13" s="5" t="s">
        <v>5</v>
      </c>
      <c r="B13" s="69">
        <v>0</v>
      </c>
      <c r="C13" s="11"/>
      <c r="D13" s="11">
        <v>0</v>
      </c>
    </row>
    <row r="14" spans="1:4" ht="15.75">
      <c r="A14" s="5" t="s">
        <v>6</v>
      </c>
      <c r="B14" s="69">
        <v>0</v>
      </c>
      <c r="C14" s="11"/>
      <c r="D14" s="11">
        <v>0</v>
      </c>
    </row>
    <row r="15" spans="1:4" ht="15">
      <c r="A15" s="5" t="s">
        <v>84</v>
      </c>
      <c r="B15" s="71">
        <v>0</v>
      </c>
      <c r="C15" s="18"/>
      <c r="D15" s="18">
        <v>0</v>
      </c>
    </row>
    <row r="16" spans="1:4" ht="15.75">
      <c r="A16" s="26" t="s">
        <v>7</v>
      </c>
      <c r="B16" s="67">
        <v>0</v>
      </c>
      <c r="C16" s="32">
        <f>C17</f>
        <v>0</v>
      </c>
      <c r="D16" s="32">
        <f>D17</f>
        <v>0</v>
      </c>
    </row>
    <row r="17" spans="1:4" ht="15">
      <c r="A17" s="4" t="s">
        <v>8</v>
      </c>
      <c r="B17" s="71">
        <v>0</v>
      </c>
      <c r="C17" s="18"/>
      <c r="D17" s="18">
        <v>0</v>
      </c>
    </row>
    <row r="18" spans="1:4" ht="15.75">
      <c r="A18" s="26" t="s">
        <v>9</v>
      </c>
      <c r="B18" s="67">
        <v>0</v>
      </c>
      <c r="C18" s="32">
        <v>0</v>
      </c>
      <c r="D18" s="32">
        <v>0</v>
      </c>
    </row>
    <row r="19" spans="1:4" ht="15.75">
      <c r="A19" s="4" t="s">
        <v>10</v>
      </c>
      <c r="B19" s="69">
        <v>0</v>
      </c>
      <c r="C19" s="11"/>
      <c r="D19" s="11">
        <v>0</v>
      </c>
    </row>
    <row r="20" spans="1:4" ht="15.75">
      <c r="A20" s="26" t="s">
        <v>11</v>
      </c>
      <c r="B20" s="72">
        <v>0</v>
      </c>
      <c r="C20" s="33">
        <v>0</v>
      </c>
      <c r="D20" s="33">
        <v>0</v>
      </c>
    </row>
    <row r="21" spans="1:4" ht="15.75">
      <c r="A21" s="4" t="s">
        <v>12</v>
      </c>
      <c r="B21" s="69">
        <v>0</v>
      </c>
      <c r="C21" s="11"/>
      <c r="D21" s="11">
        <v>0</v>
      </c>
    </row>
    <row r="22" spans="1:4" ht="15.75">
      <c r="A22" s="4" t="s">
        <v>13</v>
      </c>
      <c r="B22" s="69"/>
      <c r="C22" s="11"/>
      <c r="D22" s="11"/>
    </row>
    <row r="23" spans="1:4" ht="15">
      <c r="A23" s="4" t="s">
        <v>14</v>
      </c>
      <c r="B23" s="71">
        <v>0</v>
      </c>
      <c r="C23" s="18"/>
      <c r="D23" s="18">
        <v>0</v>
      </c>
    </row>
    <row r="24" spans="1:4" ht="15.75">
      <c r="A24" s="26" t="s">
        <v>15</v>
      </c>
      <c r="B24" s="67">
        <v>3050</v>
      </c>
      <c r="C24" s="32">
        <f>SUM(C25:C27)</f>
        <v>0</v>
      </c>
      <c r="D24" s="32"/>
    </row>
    <row r="25" spans="1:4" ht="15">
      <c r="A25" s="6" t="s">
        <v>16</v>
      </c>
      <c r="B25" s="73">
        <v>2100</v>
      </c>
      <c r="C25" s="19"/>
      <c r="D25" s="19"/>
    </row>
    <row r="26" spans="1:4" ht="15">
      <c r="A26" s="6" t="s">
        <v>17</v>
      </c>
      <c r="B26" s="73">
        <v>300</v>
      </c>
      <c r="C26" s="19"/>
      <c r="D26" s="19"/>
    </row>
    <row r="27" spans="1:4" ht="15">
      <c r="A27" s="6" t="s">
        <v>18</v>
      </c>
      <c r="B27" s="73">
        <v>650</v>
      </c>
      <c r="C27" s="19"/>
      <c r="D27" s="19"/>
    </row>
    <row r="28" spans="1:4" ht="6.75" customHeight="1">
      <c r="A28" s="23"/>
      <c r="B28" s="39"/>
      <c r="C28" s="39"/>
      <c r="D28" s="39"/>
    </row>
    <row r="29" spans="1:4" ht="27" customHeight="1">
      <c r="A29" s="27" t="s">
        <v>19</v>
      </c>
      <c r="B29" s="40">
        <v>950725.408</v>
      </c>
      <c r="C29" s="40">
        <f>C30+C45+C47+C49</f>
        <v>870678.56</v>
      </c>
      <c r="D29" s="40" t="e">
        <f>D30+D45+D47+D49</f>
        <v>#REF!</v>
      </c>
    </row>
    <row r="30" spans="1:4" ht="27.75" customHeight="1">
      <c r="A30" s="26" t="s">
        <v>20</v>
      </c>
      <c r="B30" s="67">
        <v>124840.36</v>
      </c>
      <c r="C30" s="67">
        <f>SUM(C31:C44)</f>
        <v>126443.15000000001</v>
      </c>
      <c r="D30" s="67">
        <f>SUM(D31:D44)</f>
        <v>135140.36</v>
      </c>
    </row>
    <row r="31" spans="1:4" ht="15.75">
      <c r="A31" s="4" t="s">
        <v>97</v>
      </c>
      <c r="B31" s="74">
        <v>600</v>
      </c>
      <c r="C31" s="74">
        <v>827</v>
      </c>
      <c r="D31" s="69">
        <v>1200</v>
      </c>
    </row>
    <row r="32" spans="1:4" ht="15.75">
      <c r="A32" s="4" t="s">
        <v>21</v>
      </c>
      <c r="B32" s="74">
        <v>1500</v>
      </c>
      <c r="C32" s="74">
        <v>5623.1</v>
      </c>
      <c r="D32" s="69">
        <v>7000</v>
      </c>
    </row>
    <row r="33" spans="1:4" ht="15.75">
      <c r="A33" s="4" t="s">
        <v>89</v>
      </c>
      <c r="B33" s="74">
        <v>39270.36</v>
      </c>
      <c r="C33" s="74">
        <v>45380.979999999996</v>
      </c>
      <c r="D33" s="69">
        <v>45770.36</v>
      </c>
    </row>
    <row r="34" spans="1:4" ht="15.75">
      <c r="A34" s="4" t="s">
        <v>96</v>
      </c>
      <c r="B34" s="74">
        <v>3500</v>
      </c>
      <c r="C34" s="74">
        <v>3750</v>
      </c>
      <c r="D34" s="69">
        <v>3500</v>
      </c>
    </row>
    <row r="35" spans="1:4" ht="15.75">
      <c r="A35" s="4" t="s">
        <v>22</v>
      </c>
      <c r="B35" s="74">
        <v>500</v>
      </c>
      <c r="C35" s="74">
        <v>80</v>
      </c>
      <c r="D35" s="69">
        <v>80</v>
      </c>
    </row>
    <row r="36" spans="1:4" ht="15.75">
      <c r="A36" s="4" t="s">
        <v>85</v>
      </c>
      <c r="B36" s="74">
        <v>34000</v>
      </c>
      <c r="C36" s="74">
        <v>29292.65</v>
      </c>
      <c r="D36" s="69">
        <v>31000</v>
      </c>
    </row>
    <row r="37" spans="1:4" ht="15.75">
      <c r="A37" s="4" t="s">
        <v>90</v>
      </c>
      <c r="B37" s="74">
        <v>450</v>
      </c>
      <c r="C37" s="74">
        <v>504.63</v>
      </c>
      <c r="D37" s="69">
        <v>600</v>
      </c>
    </row>
    <row r="38" spans="1:4" ht="15.75">
      <c r="A38" s="4" t="s">
        <v>91</v>
      </c>
      <c r="B38" s="75">
        <v>15400</v>
      </c>
      <c r="C38" s="75">
        <v>9738.6</v>
      </c>
      <c r="D38" s="76">
        <v>10000</v>
      </c>
    </row>
    <row r="39" spans="1:4" ht="15.75">
      <c r="A39" s="4" t="s">
        <v>92</v>
      </c>
      <c r="B39" s="74">
        <v>8750</v>
      </c>
      <c r="C39" s="74">
        <v>15878.119999999999</v>
      </c>
      <c r="D39" s="69">
        <v>16000</v>
      </c>
    </row>
    <row r="40" spans="1:4" ht="15.75">
      <c r="A40" s="4" t="s">
        <v>83</v>
      </c>
      <c r="B40" s="74">
        <v>2600</v>
      </c>
      <c r="C40" s="74">
        <v>992.8</v>
      </c>
      <c r="D40" s="69">
        <v>1200</v>
      </c>
    </row>
    <row r="41" spans="1:4" ht="15.75">
      <c r="A41" s="4" t="s">
        <v>98</v>
      </c>
      <c r="B41" s="74">
        <v>1800</v>
      </c>
      <c r="C41" s="74">
        <v>1537.5</v>
      </c>
      <c r="D41" s="69">
        <v>1800</v>
      </c>
    </row>
    <row r="42" spans="1:4" ht="15.75">
      <c r="A42" s="4" t="s">
        <v>106</v>
      </c>
      <c r="B42" s="74">
        <v>930</v>
      </c>
      <c r="C42" s="74">
        <v>220.9400000000005</v>
      </c>
      <c r="D42" s="69">
        <v>250</v>
      </c>
    </row>
    <row r="43" spans="1:4" ht="15.75">
      <c r="A43" s="4" t="s">
        <v>99</v>
      </c>
      <c r="B43" s="74">
        <v>540</v>
      </c>
      <c r="C43" s="74"/>
      <c r="D43" s="69">
        <v>240</v>
      </c>
    </row>
    <row r="44" spans="1:4" ht="15.75">
      <c r="A44" s="4" t="s">
        <v>95</v>
      </c>
      <c r="B44" s="74">
        <v>15000</v>
      </c>
      <c r="C44" s="74">
        <v>12616.83</v>
      </c>
      <c r="D44" s="69">
        <v>16500</v>
      </c>
    </row>
    <row r="45" spans="1:4" ht="26.25" customHeight="1">
      <c r="A45" s="26" t="s">
        <v>23</v>
      </c>
      <c r="B45" s="77">
        <v>801493.03</v>
      </c>
      <c r="C45" s="67">
        <f>C46</f>
        <v>744033.26</v>
      </c>
      <c r="D45" s="67" t="e">
        <f>D46</f>
        <v>#REF!</v>
      </c>
    </row>
    <row r="46" spans="1:4" ht="15.75">
      <c r="A46" s="4" t="s">
        <v>24</v>
      </c>
      <c r="B46" s="74">
        <v>801493.03</v>
      </c>
      <c r="C46" s="74">
        <v>744033.26</v>
      </c>
      <c r="D46" s="69" t="e">
        <f>#REF!</f>
        <v>#REF!</v>
      </c>
    </row>
    <row r="47" spans="1:4" ht="23.25" customHeight="1">
      <c r="A47" s="26" t="s">
        <v>25</v>
      </c>
      <c r="B47" s="77">
        <v>1750</v>
      </c>
      <c r="C47" s="77">
        <v>202.15</v>
      </c>
      <c r="D47" s="67">
        <v>215</v>
      </c>
    </row>
    <row r="48" spans="1:4" ht="15.75">
      <c r="A48" s="4" t="s">
        <v>26</v>
      </c>
      <c r="B48" s="74">
        <v>1750</v>
      </c>
      <c r="C48" s="74">
        <v>202.15</v>
      </c>
      <c r="D48" s="69">
        <v>215</v>
      </c>
    </row>
    <row r="49" spans="1:4" ht="18" customHeight="1">
      <c r="A49" s="26" t="s">
        <v>27</v>
      </c>
      <c r="B49" s="78">
        <v>22642.018</v>
      </c>
      <c r="C49" s="78">
        <v>0</v>
      </c>
      <c r="D49" s="78">
        <v>0</v>
      </c>
    </row>
    <row r="50" spans="1:4" ht="15.75">
      <c r="A50" s="12" t="s">
        <v>28</v>
      </c>
      <c r="B50" s="80">
        <v>22642.018</v>
      </c>
      <c r="C50" s="80"/>
      <c r="D50" s="80"/>
    </row>
    <row r="51" spans="1:4" ht="25.5" customHeight="1">
      <c r="A51" s="28" t="s">
        <v>81</v>
      </c>
      <c r="B51" s="29">
        <v>953775.408</v>
      </c>
      <c r="C51" s="29">
        <f>C29+C10</f>
        <v>870678.56</v>
      </c>
      <c r="D51" s="29" t="e">
        <f>D29+D10</f>
        <v>#REF!</v>
      </c>
    </row>
    <row r="52" spans="1:4" ht="15.75">
      <c r="A52" s="52"/>
      <c r="B52" s="54"/>
      <c r="C52" s="56"/>
      <c r="D52" s="56"/>
    </row>
    <row r="53" spans="1:4" ht="18.75">
      <c r="A53" s="30" t="s">
        <v>30</v>
      </c>
      <c r="B53" s="31">
        <v>2018</v>
      </c>
      <c r="C53" s="96" t="s">
        <v>116</v>
      </c>
      <c r="D53" s="31">
        <v>2019</v>
      </c>
    </row>
    <row r="54" spans="1:4" ht="15.75">
      <c r="A54" s="26" t="s">
        <v>31</v>
      </c>
      <c r="B54" s="42">
        <v>450207.05</v>
      </c>
      <c r="C54" s="42">
        <f>C57</f>
        <v>455768.29</v>
      </c>
      <c r="D54" s="42" t="e">
        <f>D55</f>
        <v>#REF!</v>
      </c>
    </row>
    <row r="55" spans="1:4" ht="15.75">
      <c r="A55" s="8" t="s">
        <v>32</v>
      </c>
      <c r="B55" s="118">
        <v>450207.05</v>
      </c>
      <c r="C55" s="7"/>
      <c r="D55" s="118" t="e">
        <f>#REF!</f>
        <v>#REF!</v>
      </c>
    </row>
    <row r="56" spans="1:4" ht="15.75">
      <c r="A56" s="8" t="s">
        <v>33</v>
      </c>
      <c r="B56" s="119"/>
      <c r="C56" s="93"/>
      <c r="D56" s="120"/>
    </row>
    <row r="57" spans="1:4" ht="15.75">
      <c r="A57" s="8" t="s">
        <v>34</v>
      </c>
      <c r="B57" s="111"/>
      <c r="C57" s="93">
        <v>455768.29</v>
      </c>
      <c r="D57" s="111"/>
    </row>
    <row r="58" spans="1:4" ht="15.75">
      <c r="A58" s="8" t="s">
        <v>86</v>
      </c>
      <c r="B58" s="112"/>
      <c r="C58" s="94"/>
      <c r="D58" s="112"/>
    </row>
    <row r="59" spans="1:4" ht="15.75">
      <c r="A59" s="8" t="s">
        <v>100</v>
      </c>
      <c r="B59" s="43"/>
      <c r="C59" s="43"/>
      <c r="D59" s="43"/>
    </row>
    <row r="60" spans="1:4" ht="15.75">
      <c r="A60" s="26" t="s">
        <v>35</v>
      </c>
      <c r="B60" s="44">
        <v>34196.94</v>
      </c>
      <c r="C60" s="44">
        <f>SUM(C61:C64)</f>
        <v>39326.17</v>
      </c>
      <c r="D60" s="44">
        <f>SUM(D61:D64)</f>
        <v>34287.52</v>
      </c>
    </row>
    <row r="61" spans="1:4" ht="15.75">
      <c r="A61" s="8" t="s">
        <v>36</v>
      </c>
      <c r="B61" s="45">
        <v>2118.6000000000004</v>
      </c>
      <c r="C61" s="45">
        <v>2755.56</v>
      </c>
      <c r="D61" s="45">
        <v>2118.6</v>
      </c>
    </row>
    <row r="62" spans="1:4" ht="15.75">
      <c r="A62" s="8" t="s">
        <v>37</v>
      </c>
      <c r="B62" s="45">
        <v>22649.76</v>
      </c>
      <c r="C62" s="45">
        <v>22855.07</v>
      </c>
      <c r="D62" s="85">
        <f>12882.24+9661.68</f>
        <v>22543.92</v>
      </c>
    </row>
    <row r="63" spans="1:4" ht="15.75">
      <c r="A63" s="8" t="s">
        <v>38</v>
      </c>
      <c r="B63" s="45">
        <v>528.58</v>
      </c>
      <c r="C63" s="45">
        <v>624.88</v>
      </c>
      <c r="D63" s="85">
        <v>625</v>
      </c>
    </row>
    <row r="64" spans="1:4" ht="15.75">
      <c r="A64" s="8" t="s">
        <v>39</v>
      </c>
      <c r="B64" s="50">
        <v>8900</v>
      </c>
      <c r="C64" s="50">
        <v>13090.66</v>
      </c>
      <c r="D64" s="86">
        <v>9000</v>
      </c>
    </row>
    <row r="65" spans="1:4" ht="15.75">
      <c r="A65" s="26" t="s">
        <v>40</v>
      </c>
      <c r="B65" s="44">
        <v>55288.23</v>
      </c>
      <c r="C65" s="44">
        <f>SUM(C66:C76)</f>
        <v>56494.25000000001</v>
      </c>
      <c r="D65" s="44">
        <f>SUM(D66:D76)</f>
        <v>51272</v>
      </c>
    </row>
    <row r="66" spans="1:4" ht="15.75">
      <c r="A66" s="8" t="s">
        <v>41</v>
      </c>
      <c r="B66" s="50">
        <v>1980</v>
      </c>
      <c r="C66" s="50">
        <v>1658.04</v>
      </c>
      <c r="D66" s="50">
        <v>1700</v>
      </c>
    </row>
    <row r="67" spans="1:4" ht="15.75">
      <c r="A67" s="8" t="s">
        <v>42</v>
      </c>
      <c r="B67" s="41">
        <v>14575</v>
      </c>
      <c r="C67" s="41">
        <v>14401.74</v>
      </c>
      <c r="D67" s="41">
        <v>13600</v>
      </c>
    </row>
    <row r="68" spans="1:4" ht="15.75">
      <c r="A68" s="8" t="s">
        <v>93</v>
      </c>
      <c r="B68" s="58">
        <v>12706.32</v>
      </c>
      <c r="C68" s="58">
        <v>12712.08</v>
      </c>
      <c r="D68" s="58">
        <v>7000</v>
      </c>
    </row>
    <row r="69" spans="1:4" ht="15.75">
      <c r="A69" s="8" t="s">
        <v>43</v>
      </c>
      <c r="B69" s="58">
        <v>2676</v>
      </c>
      <c r="C69" s="58">
        <v>2409.4400000000005</v>
      </c>
      <c r="D69" s="58">
        <v>2600</v>
      </c>
    </row>
    <row r="70" spans="1:4" ht="15.75">
      <c r="A70" s="8" t="s">
        <v>44</v>
      </c>
      <c r="B70" s="41">
        <v>3852</v>
      </c>
      <c r="C70" s="41">
        <v>3852</v>
      </c>
      <c r="D70" s="41">
        <v>3852</v>
      </c>
    </row>
    <row r="71" spans="1:4" ht="15.75">
      <c r="A71" s="8" t="s">
        <v>45</v>
      </c>
      <c r="B71" s="41">
        <v>404</v>
      </c>
      <c r="C71" s="41">
        <v>398.08</v>
      </c>
      <c r="D71" s="41">
        <v>400</v>
      </c>
    </row>
    <row r="72" spans="1:4" ht="15.75">
      <c r="A72" s="8" t="s">
        <v>46</v>
      </c>
      <c r="B72" s="50">
        <v>5000</v>
      </c>
      <c r="C72" s="50">
        <v>5846.900000000001</v>
      </c>
      <c r="D72" s="50">
        <v>5800</v>
      </c>
    </row>
    <row r="73" spans="1:4" ht="15.75">
      <c r="A73" s="8" t="s">
        <v>104</v>
      </c>
      <c r="B73" s="50">
        <v>3200</v>
      </c>
      <c r="C73" s="50">
        <v>3193.86</v>
      </c>
      <c r="D73" s="50">
        <v>3200</v>
      </c>
    </row>
    <row r="74" spans="1:4" ht="15.75">
      <c r="A74" s="8" t="s">
        <v>87</v>
      </c>
      <c r="B74" s="41">
        <v>394.91</v>
      </c>
      <c r="C74" s="41">
        <v>111.3</v>
      </c>
      <c r="D74" s="41">
        <v>120</v>
      </c>
    </row>
    <row r="75" spans="1:4" ht="15.75">
      <c r="A75" s="8" t="s">
        <v>107</v>
      </c>
      <c r="B75" s="50">
        <v>7000</v>
      </c>
      <c r="C75" s="50">
        <v>8866.86</v>
      </c>
      <c r="D75" s="50">
        <v>10000</v>
      </c>
    </row>
    <row r="76" spans="1:4" ht="15.75">
      <c r="A76" s="8" t="s">
        <v>47</v>
      </c>
      <c r="B76" s="50">
        <v>3500</v>
      </c>
      <c r="C76" s="50">
        <v>3043.95</v>
      </c>
      <c r="D76" s="50">
        <v>3000</v>
      </c>
    </row>
    <row r="77" spans="1:4" ht="15.75">
      <c r="A77" s="26" t="s">
        <v>48</v>
      </c>
      <c r="B77" s="44">
        <v>192782.8</v>
      </c>
      <c r="C77" s="44">
        <f>SUM(C78:C88)</f>
        <v>176390.65</v>
      </c>
      <c r="D77" s="44">
        <f>SUM(D78:D88)</f>
        <v>188048.16</v>
      </c>
    </row>
    <row r="78" spans="1:4" ht="15.75">
      <c r="A78" s="8" t="s">
        <v>49</v>
      </c>
      <c r="B78" s="41">
        <v>8003</v>
      </c>
      <c r="C78" s="41">
        <v>8288.14</v>
      </c>
      <c r="D78" s="41">
        <v>8300</v>
      </c>
    </row>
    <row r="79" spans="1:4" ht="15.75">
      <c r="A79" s="8" t="s">
        <v>50</v>
      </c>
      <c r="B79" s="41">
        <v>112000</v>
      </c>
      <c r="C79" s="41">
        <v>87562.94</v>
      </c>
      <c r="D79" s="41">
        <v>85000</v>
      </c>
    </row>
    <row r="80" spans="1:4" ht="15.75">
      <c r="A80" s="8" t="s">
        <v>51</v>
      </c>
      <c r="B80" s="50">
        <v>5000</v>
      </c>
      <c r="C80" s="50">
        <v>6125.71</v>
      </c>
      <c r="D80" s="50">
        <v>6000</v>
      </c>
    </row>
    <row r="81" spans="1:4" ht="15.75">
      <c r="A81" s="20" t="s">
        <v>52</v>
      </c>
      <c r="B81" s="50">
        <v>13852</v>
      </c>
      <c r="C81" s="50">
        <v>26447.870000000003</v>
      </c>
      <c r="D81" s="50">
        <v>50000</v>
      </c>
    </row>
    <row r="82" spans="1:4" ht="15.75">
      <c r="A82" s="8" t="s">
        <v>53</v>
      </c>
      <c r="B82" s="41">
        <v>24042.52</v>
      </c>
      <c r="C82" s="41">
        <v>18351.62</v>
      </c>
      <c r="D82" s="41">
        <f>1199.68*12+321*12</f>
        <v>18248.16</v>
      </c>
    </row>
    <row r="83" spans="1:4" ht="15.75">
      <c r="A83" s="8" t="s">
        <v>54</v>
      </c>
      <c r="B83" s="41">
        <v>1550</v>
      </c>
      <c r="C83" s="41">
        <v>1878.75</v>
      </c>
      <c r="D83" s="41">
        <v>1550</v>
      </c>
    </row>
    <row r="84" spans="1:4" ht="15.75">
      <c r="A84" s="8" t="s">
        <v>103</v>
      </c>
      <c r="B84" s="41">
        <v>2229</v>
      </c>
      <c r="C84" s="41">
        <v>8153.58</v>
      </c>
      <c r="D84" s="41">
        <v>2200</v>
      </c>
    </row>
    <row r="85" spans="1:4" ht="15.75">
      <c r="A85" s="8" t="s">
        <v>55</v>
      </c>
      <c r="B85" s="41">
        <v>1606.2800000000002</v>
      </c>
      <c r="C85" s="41">
        <v>2477.59</v>
      </c>
      <c r="D85" s="41">
        <v>2500</v>
      </c>
    </row>
    <row r="86" spans="1:4" ht="15.75">
      <c r="A86" s="8" t="s">
        <v>56</v>
      </c>
      <c r="B86" s="41">
        <v>6000</v>
      </c>
      <c r="C86" s="41">
        <v>6214.28</v>
      </c>
      <c r="D86" s="41">
        <v>2450</v>
      </c>
    </row>
    <row r="87" spans="1:4" ht="15.75">
      <c r="A87" s="8" t="s">
        <v>110</v>
      </c>
      <c r="B87" s="57">
        <v>2500</v>
      </c>
      <c r="C87" s="57">
        <v>328.91</v>
      </c>
      <c r="D87" s="57">
        <v>800</v>
      </c>
    </row>
    <row r="88" spans="1:4" ht="15.75">
      <c r="A88" s="8" t="s">
        <v>88</v>
      </c>
      <c r="B88" s="57">
        <v>16000</v>
      </c>
      <c r="C88" s="57">
        <v>10561.26</v>
      </c>
      <c r="D88" s="57">
        <v>11000</v>
      </c>
    </row>
    <row r="89" spans="1:4" ht="15.75">
      <c r="A89" s="26" t="s">
        <v>57</v>
      </c>
      <c r="B89" s="44">
        <v>15150</v>
      </c>
      <c r="C89" s="44">
        <f>SUM(C90:C92)</f>
        <v>8444.09</v>
      </c>
      <c r="D89" s="44">
        <f>SUM(D90:D92)</f>
        <v>14900</v>
      </c>
    </row>
    <row r="90" spans="1:4" ht="15.75">
      <c r="A90" s="8" t="s">
        <v>58</v>
      </c>
      <c r="B90" s="41">
        <v>12000</v>
      </c>
      <c r="C90" s="41">
        <v>7709.9</v>
      </c>
      <c r="D90" s="41">
        <v>13500</v>
      </c>
    </row>
    <row r="91" spans="1:4" ht="15.75">
      <c r="A91" s="8" t="s">
        <v>59</v>
      </c>
      <c r="B91" s="41">
        <v>800</v>
      </c>
      <c r="C91" s="41">
        <v>240</v>
      </c>
      <c r="D91" s="41">
        <v>500</v>
      </c>
    </row>
    <row r="92" spans="1:4" ht="15.75">
      <c r="A92" s="8" t="s">
        <v>60</v>
      </c>
      <c r="B92" s="41">
        <v>2350</v>
      </c>
      <c r="C92" s="41">
        <v>494.19</v>
      </c>
      <c r="D92" s="41">
        <v>900</v>
      </c>
    </row>
    <row r="93" spans="1:4" ht="15.75">
      <c r="A93" s="26" t="s">
        <v>61</v>
      </c>
      <c r="B93" s="44">
        <v>9750</v>
      </c>
      <c r="C93" s="44">
        <f>SUM(C94:C100)</f>
        <v>11343.36</v>
      </c>
      <c r="D93" s="44">
        <f>SUM(D94:D100)</f>
        <v>11500</v>
      </c>
    </row>
    <row r="94" spans="1:4" ht="15.75">
      <c r="A94" s="8" t="s">
        <v>62</v>
      </c>
      <c r="B94" s="41">
        <v>4900</v>
      </c>
      <c r="C94" s="41">
        <v>8401.86</v>
      </c>
      <c r="D94" s="41">
        <v>8500</v>
      </c>
    </row>
    <row r="95" spans="1:4" ht="15.75">
      <c r="A95" s="8" t="s">
        <v>63</v>
      </c>
      <c r="B95" s="41">
        <v>900</v>
      </c>
      <c r="C95" s="41"/>
      <c r="D95" s="41">
        <v>0</v>
      </c>
    </row>
    <row r="96" spans="1:4" ht="15.75">
      <c r="A96" s="8" t="s">
        <v>64</v>
      </c>
      <c r="B96" s="41">
        <v>2100</v>
      </c>
      <c r="C96" s="41">
        <v>2064.31</v>
      </c>
      <c r="D96" s="41">
        <v>2100</v>
      </c>
    </row>
    <row r="97" spans="1:4" ht="15.75">
      <c r="A97" s="8" t="s">
        <v>65</v>
      </c>
      <c r="B97" s="41">
        <v>0</v>
      </c>
      <c r="C97" s="41"/>
      <c r="D97" s="41">
        <v>0</v>
      </c>
    </row>
    <row r="98" spans="1:4" ht="15.75">
      <c r="A98" s="8" t="s">
        <v>66</v>
      </c>
      <c r="B98" s="41">
        <v>0</v>
      </c>
      <c r="C98" s="41"/>
      <c r="D98" s="41">
        <v>0</v>
      </c>
    </row>
    <row r="99" spans="1:4" ht="15.75">
      <c r="A99" s="8" t="s">
        <v>67</v>
      </c>
      <c r="B99" s="45">
        <v>1200</v>
      </c>
      <c r="C99" s="45">
        <v>877.19</v>
      </c>
      <c r="D99" s="45">
        <v>900</v>
      </c>
    </row>
    <row r="100" spans="1:4" ht="15.75">
      <c r="A100" s="8" t="s">
        <v>68</v>
      </c>
      <c r="B100" s="41">
        <v>650</v>
      </c>
      <c r="C100" s="41"/>
      <c r="D100" s="41">
        <v>0</v>
      </c>
    </row>
    <row r="101" spans="1:4" ht="15.75">
      <c r="A101" s="26" t="s">
        <v>69</v>
      </c>
      <c r="B101" s="44">
        <v>137800</v>
      </c>
      <c r="C101" s="44">
        <f>SUM(C102:C104)</f>
        <v>102716</v>
      </c>
      <c r="D101" s="44">
        <f>SUM(D102:D104)</f>
        <v>78800</v>
      </c>
    </row>
    <row r="102" spans="1:4" ht="15.75">
      <c r="A102" s="8" t="s">
        <v>101</v>
      </c>
      <c r="B102" s="50">
        <v>136800</v>
      </c>
      <c r="C102" s="50">
        <v>101716</v>
      </c>
      <c r="D102" s="50">
        <v>77800</v>
      </c>
    </row>
    <row r="103" spans="1:4" ht="15.75">
      <c r="A103" s="8" t="s">
        <v>102</v>
      </c>
      <c r="B103" s="50">
        <v>0</v>
      </c>
      <c r="C103" s="50"/>
      <c r="D103" s="50"/>
    </row>
    <row r="104" spans="1:4" ht="15">
      <c r="A104" s="8" t="s">
        <v>70</v>
      </c>
      <c r="B104" s="50">
        <v>1000</v>
      </c>
      <c r="C104" s="50">
        <v>1000</v>
      </c>
      <c r="D104" s="50">
        <v>1000</v>
      </c>
    </row>
    <row r="105" spans="1:4" ht="15">
      <c r="A105" s="26" t="s">
        <v>71</v>
      </c>
      <c r="B105" s="44">
        <v>50935.94</v>
      </c>
      <c r="C105" s="44">
        <f>C106</f>
        <v>50935.94</v>
      </c>
      <c r="D105" s="44">
        <f>D106</f>
        <v>50935.94</v>
      </c>
    </row>
    <row r="106" spans="1:4" ht="15">
      <c r="A106" s="8" t="s">
        <v>108</v>
      </c>
      <c r="B106" s="34">
        <v>50935.94</v>
      </c>
      <c r="C106" s="34">
        <v>50935.94</v>
      </c>
      <c r="D106" s="34">
        <v>50935.94</v>
      </c>
    </row>
    <row r="107" spans="1:4" ht="15">
      <c r="A107" s="26" t="s">
        <v>72</v>
      </c>
      <c r="B107" s="44">
        <v>1976.45</v>
      </c>
      <c r="C107" s="44">
        <f>C108</f>
        <v>3511.6</v>
      </c>
      <c r="D107" s="44">
        <f>D108</f>
        <v>3550</v>
      </c>
    </row>
    <row r="108" spans="1:4" ht="15">
      <c r="A108" s="8" t="s">
        <v>79</v>
      </c>
      <c r="B108" s="49">
        <v>1976.45</v>
      </c>
      <c r="C108" s="49">
        <v>3511.6</v>
      </c>
      <c r="D108" s="49">
        <v>3550</v>
      </c>
    </row>
    <row r="109" spans="1:4" ht="15">
      <c r="A109" s="26" t="s">
        <v>73</v>
      </c>
      <c r="B109" s="44">
        <v>0</v>
      </c>
      <c r="C109" s="44">
        <v>0</v>
      </c>
      <c r="D109" s="44">
        <f>D110</f>
        <v>0</v>
      </c>
    </row>
    <row r="110" spans="1:4" ht="15">
      <c r="A110" s="8" t="s">
        <v>74</v>
      </c>
      <c r="B110" s="34"/>
      <c r="C110" s="34"/>
      <c r="D110" s="34"/>
    </row>
    <row r="111" spans="1:4" ht="15">
      <c r="A111" s="26" t="s">
        <v>75</v>
      </c>
      <c r="B111" s="44">
        <v>1688</v>
      </c>
      <c r="C111" s="44">
        <v>4951.62</v>
      </c>
      <c r="D111" s="44">
        <f>SUM(D112:D113)</f>
        <v>4951.62</v>
      </c>
    </row>
    <row r="112" spans="1:4" ht="15">
      <c r="A112" s="8" t="s">
        <v>76</v>
      </c>
      <c r="B112" s="11"/>
      <c r="C112" s="11"/>
      <c r="D112" s="11"/>
    </row>
    <row r="113" spans="1:4" ht="15">
      <c r="A113" s="8" t="s">
        <v>77</v>
      </c>
      <c r="B113" s="49">
        <v>1688</v>
      </c>
      <c r="C113" s="49">
        <v>4951.62</v>
      </c>
      <c r="D113" s="49">
        <v>4951.62</v>
      </c>
    </row>
    <row r="114" spans="1:4" ht="15">
      <c r="A114" s="26" t="s">
        <v>78</v>
      </c>
      <c r="B114" s="35"/>
      <c r="C114" s="35"/>
      <c r="D114" s="35"/>
    </row>
    <row r="115" spans="1:4" ht="15">
      <c r="A115" s="36" t="s">
        <v>80</v>
      </c>
      <c r="B115" s="37">
        <v>499568.36</v>
      </c>
      <c r="C115" s="37">
        <f>C54+C60+C65+C77+C89+C93+C101+C105+C107+C109+C111+C114</f>
        <v>909881.97</v>
      </c>
      <c r="D115" s="37" t="e">
        <f>D54+D60+D65+D77+D89+D93+D101+D105+D107+D109+D111+D114</f>
        <v>#REF!</v>
      </c>
    </row>
    <row r="116" spans="1:4" ht="15">
      <c r="A116" s="14"/>
      <c r="B116" s="7"/>
      <c r="C116" s="7"/>
      <c r="D116" s="7"/>
    </row>
    <row r="117" spans="1:4" ht="15">
      <c r="A117" s="13" t="s">
        <v>105</v>
      </c>
      <c r="B117" s="46">
        <v>4000</v>
      </c>
      <c r="C117" s="46"/>
      <c r="D117" s="46">
        <v>8000</v>
      </c>
    </row>
    <row r="118" spans="1:4" ht="15">
      <c r="A118" s="9"/>
      <c r="B118" s="3"/>
      <c r="C118" s="3"/>
      <c r="D118" s="3"/>
    </row>
    <row r="119" spans="1:4" ht="18">
      <c r="A119" s="10" t="s">
        <v>29</v>
      </c>
      <c r="B119" s="47"/>
      <c r="C119" s="47"/>
      <c r="D119" s="47" t="e">
        <f>D115+D117</f>
        <v>#REF!</v>
      </c>
    </row>
    <row r="120" spans="1:4" ht="15">
      <c r="A120" s="14"/>
      <c r="B120" s="7"/>
      <c r="C120" s="7"/>
      <c r="D120" s="7"/>
    </row>
    <row r="121" spans="1:4" ht="15">
      <c r="A121" s="14"/>
      <c r="B121" s="48"/>
      <c r="C121" s="48"/>
      <c r="D121" s="48" t="e">
        <f>D51-D119</f>
        <v>#REF!</v>
      </c>
    </row>
  </sheetData>
  <sheetProtection/>
  <mergeCells count="5">
    <mergeCell ref="A4:D4"/>
    <mergeCell ref="A5:D5"/>
    <mergeCell ref="A6:D6"/>
    <mergeCell ref="B55:B58"/>
    <mergeCell ref="D55:D5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54"/>
  <sheetViews>
    <sheetView tabSelected="1" zoomScalePageLayoutView="0" workbookViewId="0" topLeftCell="A100">
      <selection activeCell="G116" sqref="G116"/>
    </sheetView>
  </sheetViews>
  <sheetFormatPr defaultColWidth="11.421875" defaultRowHeight="12.75"/>
  <cols>
    <col min="1" max="1" width="58.7109375" style="14" bestFit="1" customWidth="1"/>
    <col min="2" max="2" width="16.140625" style="7" customWidth="1"/>
    <col min="3" max="3" width="18.28125" style="7" bestFit="1" customWidth="1"/>
    <col min="4" max="16384" width="11.421875" style="14" customWidth="1"/>
  </cols>
  <sheetData>
    <row r="1" ht="48" customHeight="1"/>
    <row r="2" ht="10.5" customHeight="1"/>
    <row r="3" spans="1:4" ht="17.25">
      <c r="A3" s="113" t="s">
        <v>0</v>
      </c>
      <c r="B3" s="114"/>
      <c r="C3" s="115"/>
      <c r="D3" s="22"/>
    </row>
    <row r="4" spans="1:4" ht="17.25">
      <c r="A4" s="113" t="s">
        <v>1</v>
      </c>
      <c r="B4" s="114"/>
      <c r="C4" s="115"/>
      <c r="D4" s="22"/>
    </row>
    <row r="5" spans="1:4" ht="18">
      <c r="A5" s="116" t="s">
        <v>119</v>
      </c>
      <c r="B5" s="117"/>
      <c r="C5" s="115"/>
      <c r="D5" s="22"/>
    </row>
    <row r="6" spans="1:4" ht="10.5" customHeight="1">
      <c r="A6" s="1"/>
      <c r="D6" s="22"/>
    </row>
    <row r="7" spans="1:4" ht="27.75" customHeight="1">
      <c r="A7" s="24" t="s">
        <v>82</v>
      </c>
      <c r="B7" s="62">
        <v>2021</v>
      </c>
      <c r="C7" s="62">
        <v>2022</v>
      </c>
      <c r="D7" s="22"/>
    </row>
    <row r="8" spans="1:4" ht="6" customHeight="1">
      <c r="A8" s="2"/>
      <c r="D8" s="22"/>
    </row>
    <row r="9" spans="1:4" ht="21.75" customHeight="1">
      <c r="A9" s="25" t="s">
        <v>2</v>
      </c>
      <c r="B9" s="38">
        <v>0</v>
      </c>
      <c r="C9" s="38">
        <f>C10+C15+C17+C19+C23</f>
        <v>0</v>
      </c>
      <c r="D9" s="22"/>
    </row>
    <row r="10" spans="1:3" ht="15">
      <c r="A10" s="26" t="s">
        <v>3</v>
      </c>
      <c r="B10" s="67">
        <v>0</v>
      </c>
      <c r="C10" s="32">
        <f>SUM(C11:C14)</f>
        <v>0</v>
      </c>
    </row>
    <row r="11" spans="1:3" ht="15">
      <c r="A11" s="4" t="s">
        <v>4</v>
      </c>
      <c r="B11" s="69">
        <v>0</v>
      </c>
      <c r="C11" s="11">
        <v>0</v>
      </c>
    </row>
    <row r="12" spans="1:3" ht="15">
      <c r="A12" s="5" t="s">
        <v>5</v>
      </c>
      <c r="B12" s="69">
        <v>0</v>
      </c>
      <c r="C12" s="11">
        <v>0</v>
      </c>
    </row>
    <row r="13" spans="1:3" ht="15">
      <c r="A13" s="5" t="s">
        <v>6</v>
      </c>
      <c r="B13" s="69">
        <v>0</v>
      </c>
      <c r="C13" s="11">
        <v>0</v>
      </c>
    </row>
    <row r="14" spans="1:3" ht="14.25">
      <c r="A14" s="5" t="s">
        <v>84</v>
      </c>
      <c r="B14" s="71">
        <v>0</v>
      </c>
      <c r="C14" s="18">
        <v>0</v>
      </c>
    </row>
    <row r="15" spans="1:3" ht="15">
      <c r="A15" s="26" t="s">
        <v>7</v>
      </c>
      <c r="B15" s="67">
        <v>0</v>
      </c>
      <c r="C15" s="32">
        <f>C16</f>
        <v>0</v>
      </c>
    </row>
    <row r="16" spans="1:3" ht="14.25">
      <c r="A16" s="4" t="s">
        <v>8</v>
      </c>
      <c r="B16" s="71">
        <v>0</v>
      </c>
      <c r="C16" s="18">
        <v>0</v>
      </c>
    </row>
    <row r="17" spans="1:3" ht="15">
      <c r="A17" s="26" t="s">
        <v>9</v>
      </c>
      <c r="B17" s="67">
        <v>0</v>
      </c>
      <c r="C17" s="32">
        <v>0</v>
      </c>
    </row>
    <row r="18" spans="1:3" ht="15">
      <c r="A18" s="4" t="s">
        <v>10</v>
      </c>
      <c r="B18" s="69">
        <v>0</v>
      </c>
      <c r="C18" s="11">
        <v>0</v>
      </c>
    </row>
    <row r="19" spans="1:3" ht="15">
      <c r="A19" s="26" t="s">
        <v>11</v>
      </c>
      <c r="B19" s="72">
        <v>0</v>
      </c>
      <c r="C19" s="33">
        <v>0</v>
      </c>
    </row>
    <row r="20" spans="1:3" ht="15">
      <c r="A20" s="4" t="s">
        <v>12</v>
      </c>
      <c r="B20" s="69">
        <v>0</v>
      </c>
      <c r="C20" s="11">
        <v>0</v>
      </c>
    </row>
    <row r="21" spans="1:3" ht="15">
      <c r="A21" s="4" t="s">
        <v>13</v>
      </c>
      <c r="B21" s="69"/>
      <c r="C21" s="11"/>
    </row>
    <row r="22" spans="1:3" ht="14.25">
      <c r="A22" s="4" t="s">
        <v>14</v>
      </c>
      <c r="B22" s="71">
        <v>0</v>
      </c>
      <c r="C22" s="18">
        <v>0</v>
      </c>
    </row>
    <row r="23" spans="1:3" ht="15">
      <c r="A23" s="26" t="s">
        <v>15</v>
      </c>
      <c r="B23" s="67"/>
      <c r="C23" s="32"/>
    </row>
    <row r="24" spans="1:3" ht="14.25">
      <c r="A24" s="6" t="s">
        <v>16</v>
      </c>
      <c r="B24" s="73"/>
      <c r="C24" s="19"/>
    </row>
    <row r="25" spans="1:3" ht="14.25">
      <c r="A25" s="6" t="s">
        <v>17</v>
      </c>
      <c r="B25" s="73"/>
      <c r="C25" s="19"/>
    </row>
    <row r="26" spans="1:3" ht="14.25">
      <c r="A26" s="6" t="s">
        <v>18</v>
      </c>
      <c r="B26" s="73"/>
      <c r="C26" s="19"/>
    </row>
    <row r="27" spans="1:3" ht="9.75" customHeight="1">
      <c r="A27" s="23"/>
      <c r="B27" s="39"/>
      <c r="C27" s="39"/>
    </row>
    <row r="28" spans="1:3" ht="23.25" customHeight="1">
      <c r="A28" s="27" t="s">
        <v>19</v>
      </c>
      <c r="B28" s="40">
        <v>859154</v>
      </c>
      <c r="C28" s="40">
        <f>C29+C44+C46+C48</f>
        <v>1070696</v>
      </c>
    </row>
    <row r="29" spans="1:3" ht="20.25" customHeight="1">
      <c r="A29" s="26" t="s">
        <v>20</v>
      </c>
      <c r="B29" s="67">
        <v>96476.8</v>
      </c>
      <c r="C29" s="67">
        <f>SUM(C30:C43)</f>
        <v>291004</v>
      </c>
    </row>
    <row r="30" spans="1:3" ht="15">
      <c r="A30" s="4" t="s">
        <v>97</v>
      </c>
      <c r="B30" s="69">
        <v>448.8</v>
      </c>
      <c r="C30" s="69">
        <v>650</v>
      </c>
    </row>
    <row r="31" spans="1:3" ht="15">
      <c r="A31" s="4" t="s">
        <v>21</v>
      </c>
      <c r="B31" s="69">
        <v>7000</v>
      </c>
      <c r="C31" s="69">
        <v>7000</v>
      </c>
    </row>
    <row r="32" spans="1:3" ht="15">
      <c r="A32" s="4" t="s">
        <v>89</v>
      </c>
      <c r="B32" s="69">
        <v>38878</v>
      </c>
      <c r="C32" s="69">
        <v>36878</v>
      </c>
    </row>
    <row r="33" spans="1:3" ht="15">
      <c r="A33" s="4" t="s">
        <v>96</v>
      </c>
      <c r="B33" s="69">
        <v>0</v>
      </c>
      <c r="C33" s="69">
        <v>0</v>
      </c>
    </row>
    <row r="34" spans="1:3" ht="15">
      <c r="A34" s="4" t="s">
        <v>22</v>
      </c>
      <c r="B34" s="69">
        <v>60</v>
      </c>
      <c r="C34" s="69">
        <v>250</v>
      </c>
    </row>
    <row r="35" spans="1:3" ht="15">
      <c r="A35" s="4" t="s">
        <v>85</v>
      </c>
      <c r="B35" s="69">
        <v>14900</v>
      </c>
      <c r="C35" s="69">
        <v>25000</v>
      </c>
    </row>
    <row r="36" spans="1:3" ht="15">
      <c r="A36" s="4" t="s">
        <v>90</v>
      </c>
      <c r="B36" s="69">
        <v>1200</v>
      </c>
      <c r="C36" s="69">
        <v>1400</v>
      </c>
    </row>
    <row r="37" spans="1:3" ht="15">
      <c r="A37" s="4" t="s">
        <v>91</v>
      </c>
      <c r="B37" s="76">
        <v>15000</v>
      </c>
      <c r="C37" s="76">
        <v>12000</v>
      </c>
    </row>
    <row r="38" spans="1:3" ht="15">
      <c r="A38" s="4" t="s">
        <v>92</v>
      </c>
      <c r="B38" s="69">
        <v>16500</v>
      </c>
      <c r="C38" s="69">
        <v>197886</v>
      </c>
    </row>
    <row r="39" spans="1:3" ht="15">
      <c r="A39" s="4" t="s">
        <v>83</v>
      </c>
      <c r="B39" s="69">
        <v>780</v>
      </c>
      <c r="C39" s="69">
        <v>1300</v>
      </c>
    </row>
    <row r="40" spans="1:3" ht="15">
      <c r="A40" s="4" t="s">
        <v>98</v>
      </c>
      <c r="B40" s="69">
        <v>1560</v>
      </c>
      <c r="C40" s="69">
        <v>900</v>
      </c>
    </row>
    <row r="41" spans="1:3" ht="15">
      <c r="A41" s="4" t="s">
        <v>106</v>
      </c>
      <c r="B41" s="69">
        <v>30</v>
      </c>
      <c r="C41" s="69">
        <v>120</v>
      </c>
    </row>
    <row r="42" spans="1:3" ht="15">
      <c r="A42" s="4" t="s">
        <v>99</v>
      </c>
      <c r="B42" s="69">
        <v>120</v>
      </c>
      <c r="C42" s="69">
        <v>120</v>
      </c>
    </row>
    <row r="43" spans="1:3" ht="15">
      <c r="A43" s="4" t="s">
        <v>95</v>
      </c>
      <c r="B43" s="69">
        <v>0</v>
      </c>
      <c r="C43" s="69">
        <v>7500</v>
      </c>
    </row>
    <row r="44" spans="1:3" ht="15">
      <c r="A44" s="26" t="s">
        <v>23</v>
      </c>
      <c r="B44" s="67">
        <v>762492.2</v>
      </c>
      <c r="C44" s="67">
        <f>C45</f>
        <v>779507</v>
      </c>
    </row>
    <row r="45" spans="1:3" ht="15">
      <c r="A45" s="4" t="s">
        <v>24</v>
      </c>
      <c r="B45" s="69">
        <v>762492.2</v>
      </c>
      <c r="C45" s="69">
        <v>779507</v>
      </c>
    </row>
    <row r="46" spans="1:3" ht="15">
      <c r="A46" s="26" t="s">
        <v>25</v>
      </c>
      <c r="B46" s="67">
        <v>185</v>
      </c>
      <c r="C46" s="67">
        <f>C47</f>
        <v>185</v>
      </c>
    </row>
    <row r="47" spans="1:3" ht="15">
      <c r="A47" s="4" t="s">
        <v>26</v>
      </c>
      <c r="B47" s="69">
        <v>185</v>
      </c>
      <c r="C47" s="69">
        <v>185</v>
      </c>
    </row>
    <row r="48" spans="1:3" ht="15">
      <c r="A48" s="26" t="s">
        <v>27</v>
      </c>
      <c r="B48" s="78">
        <v>0</v>
      </c>
      <c r="C48" s="78">
        <v>0</v>
      </c>
    </row>
    <row r="49" spans="1:3" ht="15">
      <c r="A49" s="99" t="s">
        <v>28</v>
      </c>
      <c r="B49" s="100"/>
      <c r="C49" s="100"/>
    </row>
    <row r="50" spans="1:3" ht="25.5" customHeight="1">
      <c r="A50" s="28" t="s">
        <v>81</v>
      </c>
      <c r="B50" s="29">
        <v>859154</v>
      </c>
      <c r="C50" s="29">
        <f>C28+C9</f>
        <v>1070696</v>
      </c>
    </row>
    <row r="51" spans="1:3" s="55" customFormat="1" ht="15">
      <c r="A51" s="52"/>
      <c r="B51" s="54"/>
      <c r="C51" s="56"/>
    </row>
    <row r="52" spans="1:3" ht="27" customHeight="1">
      <c r="A52" s="30" t="s">
        <v>30</v>
      </c>
      <c r="B52" s="31">
        <v>2021</v>
      </c>
      <c r="C52" s="31">
        <v>2022</v>
      </c>
    </row>
    <row r="53" spans="1:4" ht="15">
      <c r="A53" s="26" t="s">
        <v>31</v>
      </c>
      <c r="B53" s="42">
        <v>514127.66</v>
      </c>
      <c r="C53" s="42">
        <v>593656</v>
      </c>
      <c r="D53" s="17"/>
    </row>
    <row r="54" spans="1:4" ht="12.75" customHeight="1">
      <c r="A54" s="8" t="s">
        <v>32</v>
      </c>
      <c r="B54" s="118">
        <v>514127.66</v>
      </c>
      <c r="C54" s="121">
        <v>593656</v>
      </c>
      <c r="D54" s="17"/>
    </row>
    <row r="55" spans="1:4" ht="12.75" customHeight="1">
      <c r="A55" s="8" t="s">
        <v>33</v>
      </c>
      <c r="B55" s="119"/>
      <c r="C55" s="121"/>
      <c r="D55" s="17"/>
    </row>
    <row r="56" spans="1:4" ht="12.75" customHeight="1">
      <c r="A56" s="8" t="s">
        <v>34</v>
      </c>
      <c r="B56" s="111"/>
      <c r="C56" s="121"/>
      <c r="D56" s="17"/>
    </row>
    <row r="57" spans="1:4" ht="12.75" customHeight="1">
      <c r="A57" s="8" t="s">
        <v>86</v>
      </c>
      <c r="B57" s="112"/>
      <c r="C57" s="121"/>
      <c r="D57" s="17"/>
    </row>
    <row r="58" spans="1:4" ht="15">
      <c r="A58" s="8" t="s">
        <v>100</v>
      </c>
      <c r="B58" s="43"/>
      <c r="C58" s="43"/>
      <c r="D58" s="17"/>
    </row>
    <row r="59" spans="1:4" ht="15">
      <c r="A59" s="26" t="s">
        <v>35</v>
      </c>
      <c r="B59" s="44">
        <v>38574.15</v>
      </c>
      <c r="C59" s="44">
        <f>SUM(C60:C63)</f>
        <v>39631.6</v>
      </c>
      <c r="D59" s="17"/>
    </row>
    <row r="60" spans="1:4" ht="15">
      <c r="A60" s="8" t="s">
        <v>36</v>
      </c>
      <c r="B60" s="45">
        <v>3767.1499999999996</v>
      </c>
      <c r="C60" s="45">
        <f>2118.6+642</f>
        <v>2760.6</v>
      </c>
      <c r="D60" s="17"/>
    </row>
    <row r="61" spans="1:4" ht="15">
      <c r="A61" s="8" t="s">
        <v>37</v>
      </c>
      <c r="B61" s="45">
        <v>24615</v>
      </c>
      <c r="C61" s="85">
        <f>(1172.14*12)+(879.11*12)+(516*4)</f>
        <v>26679</v>
      </c>
      <c r="D61" s="17"/>
    </row>
    <row r="62" spans="1:4" ht="15">
      <c r="A62" s="8" t="s">
        <v>38</v>
      </c>
      <c r="B62" s="45">
        <v>692</v>
      </c>
      <c r="C62" s="85">
        <v>692</v>
      </c>
      <c r="D62" s="17"/>
    </row>
    <row r="63" spans="1:4" ht="15">
      <c r="A63" s="8" t="s">
        <v>39</v>
      </c>
      <c r="B63" s="50">
        <v>9500</v>
      </c>
      <c r="C63" s="86">
        <v>9500</v>
      </c>
      <c r="D63" s="17"/>
    </row>
    <row r="64" spans="1:4" ht="15">
      <c r="A64" s="26" t="s">
        <v>40</v>
      </c>
      <c r="B64" s="44">
        <v>42321</v>
      </c>
      <c r="C64" s="44">
        <f>SUM(C65:C75)</f>
        <v>48221</v>
      </c>
      <c r="D64" s="17"/>
    </row>
    <row r="65" spans="1:4" ht="15">
      <c r="A65" s="8" t="s">
        <v>41</v>
      </c>
      <c r="B65" s="50">
        <v>1250</v>
      </c>
      <c r="C65" s="50">
        <v>1500</v>
      </c>
      <c r="D65" s="17"/>
    </row>
    <row r="66" spans="1:4" ht="15" customHeight="1">
      <c r="A66" s="8" t="s">
        <v>42</v>
      </c>
      <c r="B66" s="41">
        <v>12087</v>
      </c>
      <c r="C66" s="41">
        <f>7537+4550</f>
        <v>12087</v>
      </c>
      <c r="D66" s="17"/>
    </row>
    <row r="67" spans="1:4" ht="15" customHeight="1">
      <c r="A67" s="8" t="s">
        <v>93</v>
      </c>
      <c r="B67" s="58">
        <v>7100</v>
      </c>
      <c r="C67" s="58">
        <f>7100+1100</f>
        <v>8200</v>
      </c>
      <c r="D67" s="17"/>
    </row>
    <row r="68" spans="1:4" ht="12.75" customHeight="1">
      <c r="A68" s="8" t="s">
        <v>43</v>
      </c>
      <c r="B68" s="58">
        <v>3300</v>
      </c>
      <c r="C68" s="58">
        <v>3300</v>
      </c>
      <c r="D68" s="17"/>
    </row>
    <row r="69" spans="1:4" ht="15">
      <c r="A69" s="8" t="s">
        <v>44</v>
      </c>
      <c r="B69" s="41">
        <v>3852</v>
      </c>
      <c r="C69" s="41">
        <v>3852</v>
      </c>
      <c r="D69" s="17"/>
    </row>
    <row r="70" spans="1:4" ht="15">
      <c r="A70" s="8" t="s">
        <v>45</v>
      </c>
      <c r="B70" s="41">
        <v>462</v>
      </c>
      <c r="C70" s="41">
        <f>390+72</f>
        <v>462</v>
      </c>
      <c r="D70" s="17"/>
    </row>
    <row r="71" spans="1:4" ht="15">
      <c r="A71" s="8" t="s">
        <v>46</v>
      </c>
      <c r="B71" s="50">
        <v>4900</v>
      </c>
      <c r="C71" s="50">
        <v>6000</v>
      </c>
      <c r="D71" s="17"/>
    </row>
    <row r="72" spans="1:4" ht="15">
      <c r="A72" s="8" t="s">
        <v>104</v>
      </c>
      <c r="B72" s="50">
        <v>2500</v>
      </c>
      <c r="C72" s="50">
        <v>2500</v>
      </c>
      <c r="D72" s="17"/>
    </row>
    <row r="73" spans="1:4" ht="15">
      <c r="A73" s="8" t="s">
        <v>87</v>
      </c>
      <c r="B73" s="41">
        <v>120</v>
      </c>
      <c r="C73" s="41">
        <v>120</v>
      </c>
      <c r="D73" s="17"/>
    </row>
    <row r="74" spans="1:4" ht="15">
      <c r="A74" s="8" t="s">
        <v>107</v>
      </c>
      <c r="B74" s="50">
        <v>5000</v>
      </c>
      <c r="C74" s="50">
        <v>7000</v>
      </c>
      <c r="D74" s="17"/>
    </row>
    <row r="75" spans="1:4" ht="15">
      <c r="A75" s="8" t="s">
        <v>47</v>
      </c>
      <c r="B75" s="50">
        <v>1750</v>
      </c>
      <c r="C75" s="50">
        <v>3200</v>
      </c>
      <c r="D75" s="17"/>
    </row>
    <row r="76" spans="1:4" ht="15">
      <c r="A76" s="26" t="s">
        <v>48</v>
      </c>
      <c r="B76" s="44">
        <v>203210.72</v>
      </c>
      <c r="C76" s="44">
        <f>SUM(C77:C87)</f>
        <v>223475.32</v>
      </c>
      <c r="D76" s="17"/>
    </row>
    <row r="77" spans="1:4" ht="15">
      <c r="A77" s="8" t="s">
        <v>49</v>
      </c>
      <c r="B77" s="41">
        <v>7700</v>
      </c>
      <c r="C77" s="41">
        <v>7700</v>
      </c>
      <c r="D77" s="17"/>
    </row>
    <row r="78" spans="1:4" ht="15">
      <c r="A78" s="8" t="s">
        <v>50</v>
      </c>
      <c r="B78" s="41">
        <v>96581</v>
      </c>
      <c r="C78" s="41">
        <v>120000</v>
      </c>
      <c r="D78" s="17"/>
    </row>
    <row r="79" spans="1:4" ht="15">
      <c r="A79" s="8" t="s">
        <v>51</v>
      </c>
      <c r="B79" s="50">
        <v>3500</v>
      </c>
      <c r="C79" s="50">
        <v>900</v>
      </c>
      <c r="D79" s="17"/>
    </row>
    <row r="80" spans="1:4" s="22" customFormat="1" ht="15">
      <c r="A80" s="101" t="s">
        <v>52</v>
      </c>
      <c r="B80" s="50">
        <v>50000</v>
      </c>
      <c r="C80" s="50">
        <v>50000</v>
      </c>
      <c r="D80" s="21"/>
    </row>
    <row r="81" spans="1:4" ht="15">
      <c r="A81" s="8" t="s">
        <v>53</v>
      </c>
      <c r="B81" s="41">
        <v>18822</v>
      </c>
      <c r="C81" s="41">
        <f>1325*12+321*12</f>
        <v>19752</v>
      </c>
      <c r="D81" s="17"/>
    </row>
    <row r="82" spans="1:4" ht="15">
      <c r="A82" s="8" t="s">
        <v>54</v>
      </c>
      <c r="B82" s="41">
        <v>930.28</v>
      </c>
      <c r="C82" s="41">
        <v>1700</v>
      </c>
      <c r="D82" s="17"/>
    </row>
    <row r="83" spans="1:4" ht="15">
      <c r="A83" s="8" t="s">
        <v>118</v>
      </c>
      <c r="B83" s="41">
        <v>586</v>
      </c>
      <c r="C83" s="41">
        <v>3500</v>
      </c>
      <c r="D83" s="17"/>
    </row>
    <row r="84" spans="1:4" ht="15">
      <c r="A84" s="8" t="s">
        <v>55</v>
      </c>
      <c r="B84" s="41">
        <v>3399.44</v>
      </c>
      <c r="C84" s="41">
        <f>616.32+110+1300+1605</f>
        <v>3631.32</v>
      </c>
      <c r="D84" s="17"/>
    </row>
    <row r="85" spans="1:4" ht="15">
      <c r="A85" s="8" t="s">
        <v>56</v>
      </c>
      <c r="B85" s="41">
        <v>2592</v>
      </c>
      <c r="C85" s="41">
        <v>2592</v>
      </c>
      <c r="D85" s="17"/>
    </row>
    <row r="86" spans="1:4" ht="15">
      <c r="A86" s="8" t="s">
        <v>110</v>
      </c>
      <c r="B86" s="57">
        <v>5100</v>
      </c>
      <c r="C86" s="57">
        <v>3200</v>
      </c>
      <c r="D86" s="17"/>
    </row>
    <row r="87" spans="1:4" ht="15">
      <c r="A87" s="8" t="s">
        <v>88</v>
      </c>
      <c r="B87" s="57">
        <v>14000</v>
      </c>
      <c r="C87" s="57">
        <v>10500</v>
      </c>
      <c r="D87" s="17"/>
    </row>
    <row r="88" spans="1:4" ht="15">
      <c r="A88" s="26" t="s">
        <v>57</v>
      </c>
      <c r="B88" s="44">
        <v>19350</v>
      </c>
      <c r="C88" s="44">
        <f>SUM(C89:C91)</f>
        <v>22700</v>
      </c>
      <c r="D88" s="17"/>
    </row>
    <row r="89" spans="1:4" ht="15">
      <c r="A89" s="8" t="s">
        <v>58</v>
      </c>
      <c r="B89" s="41">
        <v>18000</v>
      </c>
      <c r="C89" s="41">
        <v>20000</v>
      </c>
      <c r="D89" s="17"/>
    </row>
    <row r="90" spans="1:4" ht="15">
      <c r="A90" s="8" t="s">
        <v>59</v>
      </c>
      <c r="B90" s="41">
        <v>700</v>
      </c>
      <c r="C90" s="41">
        <v>1500</v>
      </c>
      <c r="D90" s="17"/>
    </row>
    <row r="91" spans="1:4" ht="15">
      <c r="A91" s="8" t="s">
        <v>60</v>
      </c>
      <c r="B91" s="41">
        <v>650</v>
      </c>
      <c r="C91" s="41">
        <v>1200</v>
      </c>
      <c r="D91" s="17"/>
    </row>
    <row r="92" spans="1:4" ht="15">
      <c r="A92" s="26" t="s">
        <v>61</v>
      </c>
      <c r="B92" s="44">
        <v>9770.470000000001</v>
      </c>
      <c r="C92" s="44">
        <f>SUM(C93:C99)</f>
        <v>21500</v>
      </c>
      <c r="D92" s="17"/>
    </row>
    <row r="93" spans="1:4" ht="15">
      <c r="A93" s="8" t="s">
        <v>62</v>
      </c>
      <c r="B93" s="41">
        <v>6900</v>
      </c>
      <c r="C93" s="41">
        <v>11000</v>
      </c>
      <c r="D93" s="17"/>
    </row>
    <row r="94" spans="1:4" ht="15">
      <c r="A94" s="8" t="s">
        <v>63</v>
      </c>
      <c r="B94" s="41">
        <v>0</v>
      </c>
      <c r="C94" s="41">
        <v>0</v>
      </c>
      <c r="D94" s="17"/>
    </row>
    <row r="95" spans="1:4" ht="15">
      <c r="A95" s="8" t="s">
        <v>64</v>
      </c>
      <c r="B95" s="41">
        <v>2051.6</v>
      </c>
      <c r="C95" s="41">
        <v>3500</v>
      </c>
      <c r="D95" s="17"/>
    </row>
    <row r="96" spans="1:4" ht="15">
      <c r="A96" s="8" t="s">
        <v>65</v>
      </c>
      <c r="B96" s="41">
        <v>0</v>
      </c>
      <c r="C96" s="41">
        <v>0</v>
      </c>
      <c r="D96" s="17"/>
    </row>
    <row r="97" spans="1:4" ht="15">
      <c r="A97" s="8" t="s">
        <v>66</v>
      </c>
      <c r="B97" s="41">
        <v>0</v>
      </c>
      <c r="C97" s="41">
        <v>0</v>
      </c>
      <c r="D97" s="17"/>
    </row>
    <row r="98" spans="1:4" ht="15">
      <c r="A98" s="8" t="s">
        <v>67</v>
      </c>
      <c r="B98" s="45">
        <v>818.87</v>
      </c>
      <c r="C98" s="45">
        <v>7000</v>
      </c>
      <c r="D98" s="17"/>
    </row>
    <row r="99" spans="1:4" ht="15">
      <c r="A99" s="8" t="s">
        <v>68</v>
      </c>
      <c r="B99" s="41">
        <v>0</v>
      </c>
      <c r="C99" s="41">
        <v>0</v>
      </c>
      <c r="D99" s="17"/>
    </row>
    <row r="100" spans="1:4" ht="15">
      <c r="A100" s="26" t="s">
        <v>69</v>
      </c>
      <c r="B100" s="44">
        <v>17250</v>
      </c>
      <c r="C100" s="44">
        <f>SUM(C101:C103)</f>
        <v>20500</v>
      </c>
      <c r="D100" s="17"/>
    </row>
    <row r="101" spans="1:4" ht="15">
      <c r="A101" s="8" t="s">
        <v>121</v>
      </c>
      <c r="B101" s="50">
        <v>15750</v>
      </c>
      <c r="C101" s="50">
        <v>19000</v>
      </c>
      <c r="D101" s="17"/>
    </row>
    <row r="102" spans="1:4" ht="15">
      <c r="A102" s="8" t="s">
        <v>102</v>
      </c>
      <c r="B102" s="50"/>
      <c r="C102" s="50"/>
      <c r="D102" s="17"/>
    </row>
    <row r="103" spans="1:4" ht="15">
      <c r="A103" s="8" t="s">
        <v>70</v>
      </c>
      <c r="B103" s="50">
        <v>1500</v>
      </c>
      <c r="C103" s="50">
        <v>1500</v>
      </c>
      <c r="D103" s="17"/>
    </row>
    <row r="104" spans="1:4" ht="15">
      <c r="A104" s="102" t="s">
        <v>71</v>
      </c>
      <c r="B104" s="103">
        <v>0</v>
      </c>
      <c r="C104" s="103">
        <f>C105</f>
        <v>0</v>
      </c>
      <c r="D104" s="17"/>
    </row>
    <row r="105" spans="1:4" ht="15">
      <c r="A105" s="8" t="s">
        <v>108</v>
      </c>
      <c r="B105" s="34">
        <v>0</v>
      </c>
      <c r="C105" s="34">
        <v>0</v>
      </c>
      <c r="D105" s="17"/>
    </row>
    <row r="106" spans="1:4" ht="15">
      <c r="A106" s="26" t="s">
        <v>72</v>
      </c>
      <c r="B106" s="44">
        <v>3550</v>
      </c>
      <c r="C106" s="44">
        <f>C107</f>
        <v>3550</v>
      </c>
      <c r="D106" s="17"/>
    </row>
    <row r="107" spans="1:4" ht="15">
      <c r="A107" s="8" t="s">
        <v>120</v>
      </c>
      <c r="B107" s="49">
        <v>3550</v>
      </c>
      <c r="C107" s="49">
        <v>3550</v>
      </c>
      <c r="D107" s="17"/>
    </row>
    <row r="108" spans="1:4" ht="15">
      <c r="A108" s="26" t="s">
        <v>73</v>
      </c>
      <c r="B108" s="44">
        <v>0</v>
      </c>
      <c r="C108" s="44">
        <f>C109</f>
        <v>0</v>
      </c>
      <c r="D108" s="17"/>
    </row>
    <row r="109" spans="1:4" ht="15">
      <c r="A109" s="8" t="s">
        <v>74</v>
      </c>
      <c r="B109" s="34"/>
      <c r="C109" s="34"/>
      <c r="D109" s="17"/>
    </row>
    <row r="110" spans="1:4" ht="15">
      <c r="A110" s="26" t="s">
        <v>75</v>
      </c>
      <c r="B110" s="44">
        <v>2000</v>
      </c>
      <c r="C110" s="44">
        <f>SUM(C111:C112)</f>
        <v>2000</v>
      </c>
      <c r="D110" s="17"/>
    </row>
    <row r="111" spans="1:4" ht="15">
      <c r="A111" s="8" t="s">
        <v>76</v>
      </c>
      <c r="B111" s="11"/>
      <c r="C111" s="11"/>
      <c r="D111" s="17"/>
    </row>
    <row r="112" spans="1:4" ht="15">
      <c r="A112" s="8" t="s">
        <v>77</v>
      </c>
      <c r="B112" s="49">
        <v>2000</v>
      </c>
      <c r="C112" s="49">
        <v>2000</v>
      </c>
      <c r="D112" s="17"/>
    </row>
    <row r="113" spans="1:4" ht="15">
      <c r="A113" s="26" t="s">
        <v>78</v>
      </c>
      <c r="B113" s="35"/>
      <c r="C113" s="35"/>
      <c r="D113" s="17"/>
    </row>
    <row r="114" spans="1:4" ht="25.5" customHeight="1">
      <c r="A114" s="36" t="s">
        <v>80</v>
      </c>
      <c r="B114" s="37">
        <f>B53+B59+B64+B76+B88+B92+B100+B104+B106+B108+B110+B113</f>
        <v>850153.9999999999</v>
      </c>
      <c r="C114" s="37">
        <f>C53+C59+C64+C76+C88+C92+C100+C104+C106+C108+C110+C113</f>
        <v>975233.9199999999</v>
      </c>
      <c r="D114" s="17"/>
    </row>
    <row r="115" ht="6.75" customHeight="1">
      <c r="D115" s="17"/>
    </row>
    <row r="116" spans="1:4" ht="23.25" customHeight="1">
      <c r="A116" s="98" t="s">
        <v>105</v>
      </c>
      <c r="B116" s="46">
        <v>9000</v>
      </c>
      <c r="C116" s="46">
        <v>95462.08</v>
      </c>
      <c r="D116" s="17"/>
    </row>
    <row r="117" spans="1:4" ht="6" customHeight="1">
      <c r="A117" s="9"/>
      <c r="B117" s="3"/>
      <c r="C117" s="3"/>
      <c r="D117" s="17"/>
    </row>
    <row r="118" spans="1:4" ht="27.75" customHeight="1">
      <c r="A118" s="10" t="s">
        <v>29</v>
      </c>
      <c r="B118" s="47">
        <f>B114+B116</f>
        <v>859153.9999999999</v>
      </c>
      <c r="C118" s="47">
        <f>C114+C116</f>
        <v>1070696</v>
      </c>
      <c r="D118" s="17"/>
    </row>
    <row r="119" ht="15">
      <c r="D119" s="17"/>
    </row>
    <row r="120" spans="2:4" ht="15">
      <c r="B120" s="48">
        <f>B50-B118</f>
        <v>0</v>
      </c>
      <c r="C120" s="48">
        <f>C50-C118</f>
        <v>0</v>
      </c>
      <c r="D120" s="17"/>
    </row>
    <row r="121" ht="15">
      <c r="D121" s="17"/>
    </row>
    <row r="122" ht="15">
      <c r="D122" s="17"/>
    </row>
    <row r="123" ht="15">
      <c r="D123" s="17"/>
    </row>
    <row r="124" ht="15">
      <c r="D124" s="17"/>
    </row>
    <row r="125" ht="15">
      <c r="D125" s="17"/>
    </row>
    <row r="126" ht="15">
      <c r="D126" s="17"/>
    </row>
    <row r="127" ht="15">
      <c r="D127" s="17"/>
    </row>
    <row r="128" ht="15">
      <c r="D128" s="17"/>
    </row>
    <row r="129" ht="15">
      <c r="D129" s="17"/>
    </row>
    <row r="130" ht="15">
      <c r="D130" s="17"/>
    </row>
    <row r="131" ht="15">
      <c r="D131" s="17"/>
    </row>
    <row r="132" ht="15">
      <c r="D132" s="17"/>
    </row>
    <row r="133" ht="15">
      <c r="D133" s="17"/>
    </row>
    <row r="134" ht="15">
      <c r="D134" s="17"/>
    </row>
    <row r="135" ht="15">
      <c r="D135" s="17"/>
    </row>
    <row r="136" ht="15">
      <c r="D136" s="17"/>
    </row>
    <row r="137" ht="15">
      <c r="D137" s="17"/>
    </row>
    <row r="138" ht="15">
      <c r="D138" s="17"/>
    </row>
    <row r="139" ht="15">
      <c r="D139" s="17"/>
    </row>
    <row r="140" ht="15">
      <c r="D140" s="17"/>
    </row>
    <row r="141" ht="15">
      <c r="D141" s="17"/>
    </row>
    <row r="142" ht="15">
      <c r="D142" s="17"/>
    </row>
    <row r="143" ht="15">
      <c r="D143" s="17"/>
    </row>
    <row r="144" ht="15">
      <c r="D144" s="17"/>
    </row>
    <row r="145" ht="15">
      <c r="D145" s="17"/>
    </row>
    <row r="146" ht="15">
      <c r="D146" s="17"/>
    </row>
    <row r="147" ht="15">
      <c r="D147" s="17"/>
    </row>
    <row r="148" ht="15">
      <c r="D148" s="17"/>
    </row>
    <row r="149" ht="15">
      <c r="D149" s="17"/>
    </row>
    <row r="150" ht="15">
      <c r="D150" s="17"/>
    </row>
    <row r="151" ht="15">
      <c r="D151" s="17"/>
    </row>
    <row r="152" ht="15">
      <c r="D152" s="17"/>
    </row>
    <row r="153" ht="15">
      <c r="D153" s="17"/>
    </row>
    <row r="154" ht="15">
      <c r="D154" s="17"/>
    </row>
  </sheetData>
  <sheetProtection/>
  <mergeCells count="5">
    <mergeCell ref="C54:C57"/>
    <mergeCell ref="B54:B57"/>
    <mergeCell ref="A3:C3"/>
    <mergeCell ref="A4:C4"/>
    <mergeCell ref="A5:C5"/>
  </mergeCells>
  <printOptions/>
  <pageMargins left="0.6692913385826772" right="0.1968503937007874" top="0.4724409448818898" bottom="0.43307086614173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DIRECCION</cp:lastModifiedBy>
  <cp:lastPrinted>2022-03-30T09:10:57Z</cp:lastPrinted>
  <dcterms:created xsi:type="dcterms:W3CDTF">2010-10-18T07:33:16Z</dcterms:created>
  <dcterms:modified xsi:type="dcterms:W3CDTF">2022-06-08T07:53:18Z</dcterms:modified>
  <cp:category/>
  <cp:version/>
  <cp:contentType/>
  <cp:contentStatus/>
</cp:coreProperties>
</file>